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558737a03c849a6/Área de Trabalho/Pavimentação Intertravado FINISA/02 - Orçamento/"/>
    </mc:Choice>
  </mc:AlternateContent>
  <xr:revisionPtr revIDLastSave="53" documentId="13_ncr:1_{1F04BA52-8938-4EA4-A21F-BA5FD1962DFB}" xr6:coauthVersionLast="47" xr6:coauthVersionMax="47" xr10:uidLastSave="{00571087-1AA7-49E4-9959-9A5BD3FBCF9E}"/>
  <bookViews>
    <workbookView xWindow="-108" yWindow="-108" windowWidth="23256" windowHeight="12576" tabRatio="914" xr2:uid="{00000000-000D-0000-FFFF-FFFF00000000}"/>
  </bookViews>
  <sheets>
    <sheet name="Planilha Orçamentária" sheetId="187" r:id="rId1"/>
    <sheet name="Planilha Orçamentária (2)" sheetId="192" state="hidden" r:id="rId2"/>
    <sheet name="Memória de Cálculo" sheetId="188" r:id="rId3"/>
    <sheet name="BDI Geral" sheetId="185" r:id="rId4"/>
    <sheet name="BDI Diferenciado" sheetId="191" r:id="rId5"/>
    <sheet name="Composições Unitárias" sheetId="189" r:id="rId6"/>
    <sheet name="Cronograma F.F." sheetId="190" r:id="rId7"/>
  </sheets>
  <definedNames>
    <definedName name="_Fill" localSheetId="4" hidden="1">#REF!</definedName>
    <definedName name="_Fill" localSheetId="3" hidden="1">#REF!</definedName>
    <definedName name="_Fill" localSheetId="6" hidden="1">#REF!</definedName>
    <definedName name="_Fill" hidden="1">#REF!</definedName>
    <definedName name="_Key1" localSheetId="4" hidden="1">#REF!</definedName>
    <definedName name="_Key1" localSheetId="3" hidden="1">#REF!</definedName>
    <definedName name="_Key1" localSheetId="6" hidden="1">#REF!</definedName>
    <definedName name="_Key1" hidden="1">#REF!</definedName>
    <definedName name="_Key2" localSheetId="4" hidden="1">#REF!</definedName>
    <definedName name="_Key2" localSheetId="3" hidden="1">#REF!</definedName>
    <definedName name="_Key2" localSheetId="6" hidden="1">#REF!</definedName>
    <definedName name="_Key2" hidden="1">#REF!</definedName>
    <definedName name="_Order1" hidden="1">255</definedName>
    <definedName name="_Order2" hidden="1">255</definedName>
    <definedName name="_Sort" localSheetId="4" hidden="1">#REF!</definedName>
    <definedName name="_Sort" localSheetId="3" hidden="1">#REF!</definedName>
    <definedName name="_Sort" localSheetId="6" hidden="1">#REF!</definedName>
    <definedName name="_Sort" hidden="1">#REF!</definedName>
    <definedName name="a" localSheetId="4" hidden="1">#REF!</definedName>
    <definedName name="a" localSheetId="3" hidden="1">#REF!</definedName>
    <definedName name="a" localSheetId="6" hidden="1">#REF!</definedName>
    <definedName name="a" hidden="1">#REF!</definedName>
    <definedName name="ACRE" localSheetId="4" hidden="1">#REF!</definedName>
    <definedName name="ACRE" localSheetId="3" hidden="1">#REF!</definedName>
    <definedName name="ACRE" localSheetId="6" hidden="1">#REF!</definedName>
    <definedName name="ACRE" hidden="1">#REF!</definedName>
    <definedName name="ademir" hidden="1">{#N/A,#N/A,FALSE,"Cronograma";#N/A,#N/A,FALSE,"Cronogr. 2"}</definedName>
    <definedName name="_xlnm.Print_Area" localSheetId="5">'Composições Unitárias'!$A$1:$H$111</definedName>
    <definedName name="_xlnm.Print_Area" localSheetId="6">'Cronograma F.F.'!$A$1:$I$27</definedName>
    <definedName name="_xlnm.Print_Area" localSheetId="2">'Memória de Cálculo'!$A$1:$J$62</definedName>
    <definedName name="_xlnm.Print_Area" localSheetId="0">'Planilha Orçamentária'!$A$1:$J$74</definedName>
    <definedName name="_xlnm.Print_Area" localSheetId="1">'Planilha Orçamentária (2)'!$A$1:$J$56</definedName>
    <definedName name="bosta" hidden="1">{#N/A,#N/A,FALSE,"Cronograma";#N/A,#N/A,FALSE,"Cronogr. 2"}</definedName>
    <definedName name="CA´L" hidden="1">{#N/A,#N/A,FALSE,"Cronograma";#N/A,#N/A,FALSE,"Cronogr. 2"}</definedName>
    <definedName name="concorrentes" hidden="1">{#N/A,#N/A,FALSE,"Cronograma";#N/A,#N/A,FALSE,"Cronogr. 2"}</definedName>
    <definedName name="Popular" hidden="1">{#N/A,#N/A,FALSE,"Cronograma";#N/A,#N/A,FALSE,"Cronogr. 2"}</definedName>
    <definedName name="rio" hidden="1">{#N/A,#N/A,FALSE,"Cronograma";#N/A,#N/A,FALSE,"Cronogr. 2"}</definedName>
    <definedName name="SINAPI_AC" localSheetId="4" hidden="1">#REF!</definedName>
    <definedName name="SINAPI_AC" localSheetId="3" hidden="1">#REF!</definedName>
    <definedName name="SINAPI_AC" localSheetId="6" hidden="1">#REF!</definedName>
    <definedName name="SINAPI_AC" hidden="1">#REF!</definedName>
    <definedName name="ss" hidden="1">{#N/A,#N/A,FALSE,"Cronograma";#N/A,#N/A,FALSE,"Cronogr. 2"}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90" l="1"/>
  <c r="G24" i="190"/>
  <c r="G25" i="190" s="1"/>
  <c r="J34" i="188" l="1"/>
  <c r="F39" i="187" s="1"/>
  <c r="J33" i="188"/>
  <c r="F38" i="187" s="1"/>
  <c r="J31" i="188"/>
  <c r="F35" i="187" s="1"/>
  <c r="J29" i="188"/>
  <c r="J28" i="188"/>
  <c r="F31" i="187" s="1"/>
  <c r="J27" i="188"/>
  <c r="F30" i="187" s="1"/>
  <c r="J25" i="188"/>
  <c r="J24" i="188"/>
  <c r="F26" i="187" s="1"/>
  <c r="J23" i="188"/>
  <c r="F25" i="187" s="1"/>
  <c r="J21" i="188"/>
  <c r="F22" i="187" s="1"/>
  <c r="J20" i="188"/>
  <c r="F21" i="187" s="1"/>
  <c r="J19" i="188"/>
  <c r="F20" i="187" s="1"/>
  <c r="K29" i="188" l="1"/>
  <c r="M29" i="188" s="1"/>
  <c r="F32" i="187"/>
  <c r="K25" i="188"/>
  <c r="F27" i="187"/>
  <c r="J40" i="188"/>
  <c r="F46" i="187" s="1"/>
  <c r="J38" i="188"/>
  <c r="F44" i="187" s="1"/>
  <c r="J48" i="188"/>
  <c r="J47" i="188"/>
  <c r="F55" i="187" s="1"/>
  <c r="J46" i="188"/>
  <c r="F54" i="187" s="1"/>
  <c r="J44" i="188"/>
  <c r="J43" i="188"/>
  <c r="F50" i="187" s="1"/>
  <c r="J42" i="188"/>
  <c r="F49" i="187" s="1"/>
  <c r="J39" i="188"/>
  <c r="F45" i="187" s="1"/>
  <c r="F42" i="192"/>
  <c r="L10" i="192"/>
  <c r="L9" i="192"/>
  <c r="L7" i="192"/>
  <c r="L6" i="192" s="1"/>
  <c r="L5" i="192" s="1"/>
  <c r="L4" i="192"/>
  <c r="J53" i="188"/>
  <c r="F63" i="187" s="1"/>
  <c r="J52" i="188"/>
  <c r="F22" i="192"/>
  <c r="F21" i="192"/>
  <c r="F20" i="192"/>
  <c r="F27" i="192"/>
  <c r="F31" i="192"/>
  <c r="F35" i="192"/>
  <c r="J50" i="188"/>
  <c r="F59" i="187" s="1"/>
  <c r="H69" i="187" s="1"/>
  <c r="H102" i="189"/>
  <c r="H101" i="189"/>
  <c r="H98" i="189"/>
  <c r="H97" i="189"/>
  <c r="H81" i="189"/>
  <c r="K44" i="188" l="1"/>
  <c r="M44" i="188" s="1"/>
  <c r="F51" i="187"/>
  <c r="F48" i="192"/>
  <c r="F62" i="187"/>
  <c r="M25" i="188"/>
  <c r="K48" i="188"/>
  <c r="M48" i="188" s="1"/>
  <c r="F56" i="187"/>
  <c r="F45" i="192"/>
  <c r="F52" i="192"/>
  <c r="F53" i="192"/>
  <c r="F51" i="192"/>
  <c r="F58" i="192" s="1"/>
  <c r="F36" i="192"/>
  <c r="F37" i="192"/>
  <c r="F30" i="192"/>
  <c r="F32" i="192"/>
  <c r="H99" i="189"/>
  <c r="F67" i="189" l="1"/>
  <c r="H67" i="189" s="1"/>
  <c r="H69" i="189"/>
  <c r="H68" i="189"/>
  <c r="H66" i="189"/>
  <c r="H65" i="189"/>
  <c r="H51" i="189"/>
  <c r="H50" i="189"/>
  <c r="H49" i="189"/>
  <c r="H48" i="189"/>
  <c r="H47" i="189"/>
  <c r="H105" i="189"/>
  <c r="H104" i="189"/>
  <c r="H103" i="189"/>
  <c r="H86" i="189"/>
  <c r="H85" i="189"/>
  <c r="H84" i="189"/>
  <c r="H80" i="189"/>
  <c r="H82" i="189" s="1"/>
  <c r="H106" i="189" l="1"/>
  <c r="H107" i="189" s="1"/>
  <c r="H87" i="189"/>
  <c r="H88" i="189" s="1"/>
  <c r="J21" i="190"/>
  <c r="J19" i="190"/>
  <c r="H89" i="189" l="1"/>
  <c r="G52" i="192" s="1"/>
  <c r="G53" i="192"/>
  <c r="H108" i="189"/>
  <c r="L4" i="187"/>
  <c r="L7" i="187"/>
  <c r="L6" i="187" s="1"/>
  <c r="L5" i="187" s="1"/>
  <c r="L9" i="187"/>
  <c r="L10" i="187"/>
  <c r="H62" i="189" l="1"/>
  <c r="H63" i="189" s="1"/>
  <c r="H70" i="189" l="1"/>
  <c r="H71" i="189" s="1"/>
  <c r="H72" i="189" l="1"/>
  <c r="G45" i="192" l="1"/>
  <c r="H46" i="189"/>
  <c r="H45" i="189"/>
  <c r="H44" i="189"/>
  <c r="H43" i="189"/>
  <c r="H42" i="189"/>
  <c r="H41" i="189"/>
  <c r="H40" i="189"/>
  <c r="H37" i="189"/>
  <c r="H38" i="189" s="1"/>
  <c r="H52" i="189" l="1"/>
  <c r="H53" i="189" s="1"/>
  <c r="G56" i="187" l="1"/>
  <c r="G27" i="187"/>
  <c r="G51" i="187"/>
  <c r="G32" i="187"/>
  <c r="G37" i="192"/>
  <c r="G32" i="192"/>
  <c r="H54" i="189"/>
  <c r="H26" i="189"/>
  <c r="H25" i="189"/>
  <c r="H24" i="189"/>
  <c r="H23" i="189"/>
  <c r="H22" i="189"/>
  <c r="H19" i="189"/>
  <c r="H18" i="189"/>
  <c r="C19" i="191"/>
  <c r="C25" i="191" s="1"/>
  <c r="F10" i="192" s="1"/>
  <c r="H31" i="192" l="1"/>
  <c r="I31" i="192" s="1"/>
  <c r="H36" i="192"/>
  <c r="I36" i="192" s="1"/>
  <c r="J15" i="188"/>
  <c r="F15" i="187" s="1"/>
  <c r="F16" i="192"/>
  <c r="F10" i="187"/>
  <c r="H26" i="187" l="1"/>
  <c r="I26" i="187" s="1"/>
  <c r="H31" i="187"/>
  <c r="I31" i="187" s="1"/>
  <c r="H22" i="187"/>
  <c r="I22" i="187" s="1"/>
  <c r="F15" i="192"/>
  <c r="H46" i="187"/>
  <c r="I46" i="187" s="1"/>
  <c r="H55" i="187"/>
  <c r="H50" i="187"/>
  <c r="I50" i="187" s="1"/>
  <c r="H20" i="189"/>
  <c r="H27" i="189"/>
  <c r="H28" i="189" l="1"/>
  <c r="G20" i="192" l="1"/>
  <c r="G15" i="187"/>
  <c r="H29" i="189"/>
  <c r="C19" i="185"/>
  <c r="C25" i="185" s="1"/>
  <c r="E10" i="192" s="1"/>
  <c r="H27" i="192" l="1"/>
  <c r="I27" i="192" s="1"/>
  <c r="H21" i="192"/>
  <c r="I21" i="192" s="1"/>
  <c r="H45" i="192"/>
  <c r="I45" i="192" s="1"/>
  <c r="H48" i="192"/>
  <c r="I48" i="192" s="1"/>
  <c r="H42" i="192"/>
  <c r="I42" i="192" s="1"/>
  <c r="H15" i="192"/>
  <c r="I15" i="192" s="1"/>
  <c r="H37" i="192"/>
  <c r="I37" i="192" s="1"/>
  <c r="H32" i="192"/>
  <c r="I32" i="192" s="1"/>
  <c r="H16" i="192"/>
  <c r="I16" i="192" s="1"/>
  <c r="H30" i="192"/>
  <c r="I30" i="192" s="1"/>
  <c r="H51" i="192"/>
  <c r="I51" i="192" s="1"/>
  <c r="H35" i="192"/>
  <c r="I35" i="192" s="1"/>
  <c r="H20" i="192"/>
  <c r="I20" i="192" s="1"/>
  <c r="H52" i="192"/>
  <c r="I52" i="192" s="1"/>
  <c r="H22" i="192"/>
  <c r="I22" i="192" s="1"/>
  <c r="H53" i="192"/>
  <c r="I53" i="192" s="1"/>
  <c r="D11" i="189"/>
  <c r="E10" i="187"/>
  <c r="K3" i="189"/>
  <c r="H38" i="187" l="1"/>
  <c r="I38" i="187" s="1"/>
  <c r="H21" i="187"/>
  <c r="I21" i="187" s="1"/>
  <c r="H35" i="187"/>
  <c r="I35" i="187" s="1"/>
  <c r="H39" i="187"/>
  <c r="I39" i="187" s="1"/>
  <c r="H20" i="187"/>
  <c r="I20" i="187" s="1"/>
  <c r="H25" i="187"/>
  <c r="I25" i="187" s="1"/>
  <c r="H30" i="187"/>
  <c r="I30" i="187" s="1"/>
  <c r="H32" i="187"/>
  <c r="I32" i="187" s="1"/>
  <c r="H27" i="187"/>
  <c r="I27" i="187" s="1"/>
  <c r="H44" i="187"/>
  <c r="I44" i="187" s="1"/>
  <c r="H45" i="187"/>
  <c r="I45" i="187" s="1"/>
  <c r="H63" i="187"/>
  <c r="I63" i="187" s="1"/>
  <c r="H62" i="187"/>
  <c r="I62" i="187" s="1"/>
  <c r="H51" i="187"/>
  <c r="I51" i="187" s="1"/>
  <c r="I33" i="192"/>
  <c r="I43" i="192"/>
  <c r="I49" i="192"/>
  <c r="I46" i="192"/>
  <c r="I54" i="192"/>
  <c r="I23" i="192"/>
  <c r="I28" i="192"/>
  <c r="I38" i="192"/>
  <c r="I17" i="192"/>
  <c r="H90" i="189"/>
  <c r="H91" i="189" s="1"/>
  <c r="H109" i="189"/>
  <c r="H110" i="189" s="1"/>
  <c r="H56" i="187"/>
  <c r="I56" i="187" s="1"/>
  <c r="H49" i="187"/>
  <c r="I49" i="187" s="1"/>
  <c r="H54" i="187"/>
  <c r="I54" i="187" s="1"/>
  <c r="I55" i="187"/>
  <c r="H59" i="187"/>
  <c r="I59" i="187" s="1"/>
  <c r="H73" i="189"/>
  <c r="H74" i="189" s="1"/>
  <c r="H15" i="187"/>
  <c r="I15" i="187" s="1"/>
  <c r="H30" i="189"/>
  <c r="H31" i="189" s="1"/>
  <c r="H55" i="189"/>
  <c r="H56" i="189" s="1"/>
  <c r="I23" i="187" l="1"/>
  <c r="I28" i="187"/>
  <c r="I40" i="187"/>
  <c r="I33" i="187"/>
  <c r="I36" i="187"/>
  <c r="I47" i="187"/>
  <c r="I52" i="187"/>
  <c r="I57" i="187"/>
  <c r="I64" i="187"/>
  <c r="I25" i="192"/>
  <c r="I16" i="187"/>
  <c r="I60" i="187"/>
  <c r="I40" i="192"/>
  <c r="I14" i="192"/>
  <c r="I19" i="192"/>
  <c r="I42" i="187" l="1"/>
  <c r="I18" i="187"/>
  <c r="I14" i="187"/>
  <c r="C17" i="190" s="1"/>
  <c r="I56" i="192"/>
  <c r="J40" i="192" s="1"/>
  <c r="C21" i="190" l="1"/>
  <c r="I66" i="187"/>
  <c r="I69" i="187" s="1"/>
  <c r="C19" i="190"/>
  <c r="J14" i="192"/>
  <c r="J19" i="192"/>
  <c r="J25" i="192"/>
  <c r="J31" i="192"/>
  <c r="H62" i="192"/>
  <c r="G10" i="192"/>
  <c r="F59" i="192"/>
  <c r="J36" i="192"/>
  <c r="J42" i="192"/>
  <c r="J53" i="192"/>
  <c r="J35" i="192"/>
  <c r="J27" i="192"/>
  <c r="J21" i="192"/>
  <c r="J30" i="192"/>
  <c r="J16" i="192"/>
  <c r="J22" i="192"/>
  <c r="J20" i="192"/>
  <c r="J52" i="192"/>
  <c r="J37" i="192"/>
  <c r="J15" i="192"/>
  <c r="J48" i="192"/>
  <c r="J51" i="192"/>
  <c r="J45" i="192"/>
  <c r="J32" i="192"/>
  <c r="J46" i="192"/>
  <c r="J54" i="192"/>
  <c r="J17" i="192"/>
  <c r="J33" i="192"/>
  <c r="J28" i="192"/>
  <c r="J49" i="192"/>
  <c r="J23" i="192"/>
  <c r="J38" i="192"/>
  <c r="J43" i="192"/>
  <c r="C24" i="190" l="1"/>
  <c r="H20" i="190"/>
  <c r="I20" i="190"/>
  <c r="E20" i="190"/>
  <c r="F20" i="190"/>
  <c r="J16" i="187"/>
  <c r="J22" i="187"/>
  <c r="J26" i="187"/>
  <c r="J31" i="187"/>
  <c r="J20" i="187"/>
  <c r="J21" i="187"/>
  <c r="J32" i="187"/>
  <c r="J27" i="187"/>
  <c r="J30" i="187"/>
  <c r="J39" i="187"/>
  <c r="J35" i="187"/>
  <c r="J38" i="187"/>
  <c r="J25" i="187"/>
  <c r="J40" i="187"/>
  <c r="J28" i="187"/>
  <c r="J36" i="187"/>
  <c r="J33" i="187"/>
  <c r="J23" i="187"/>
  <c r="E18" i="190"/>
  <c r="F18" i="190"/>
  <c r="I18" i="190"/>
  <c r="H18" i="190"/>
  <c r="J46" i="187"/>
  <c r="J44" i="187"/>
  <c r="J62" i="187"/>
  <c r="H22" i="190"/>
  <c r="E22" i="190"/>
  <c r="I22" i="190"/>
  <c r="F22" i="190"/>
  <c r="J56" i="192"/>
  <c r="H63" i="192"/>
  <c r="I63" i="192" s="1"/>
  <c r="J55" i="187"/>
  <c r="J59" i="187"/>
  <c r="J63" i="187"/>
  <c r="J54" i="187"/>
  <c r="J50" i="187"/>
  <c r="J14" i="187"/>
  <c r="G10" i="187"/>
  <c r="J15" i="187"/>
  <c r="J47" i="187"/>
  <c r="J49" i="187"/>
  <c r="J64" i="187"/>
  <c r="J45" i="187"/>
  <c r="J56" i="187"/>
  <c r="J18" i="187"/>
  <c r="J52" i="187"/>
  <c r="J60" i="187"/>
  <c r="J51" i="187"/>
  <c r="J42" i="187"/>
  <c r="J57" i="187"/>
  <c r="J66" i="187" l="1"/>
  <c r="F24" i="190"/>
  <c r="F25" i="190" s="1"/>
  <c r="E24" i="190"/>
  <c r="E25" i="190" s="1"/>
  <c r="E26" i="190" s="1"/>
  <c r="I24" i="190"/>
  <c r="I25" i="190" s="1"/>
  <c r="H24" i="190"/>
  <c r="H25" i="190" s="1"/>
  <c r="D21" i="190"/>
  <c r="D19" i="190"/>
  <c r="D17" i="190"/>
  <c r="D24" i="190" l="1"/>
  <c r="F26" i="190"/>
  <c r="G26" i="190" s="1"/>
  <c r="H26" i="190" s="1"/>
  <c r="I26" i="190" s="1"/>
</calcChain>
</file>

<file path=xl/sharedStrings.xml><?xml version="1.0" encoding="utf-8"?>
<sst xmlns="http://schemas.openxmlformats.org/spreadsheetml/2006/main" count="738" uniqueCount="240">
  <si>
    <t>ITEM</t>
  </si>
  <si>
    <t>m</t>
  </si>
  <si>
    <t>m²</t>
  </si>
  <si>
    <t>1.1</t>
  </si>
  <si>
    <t>1.2</t>
  </si>
  <si>
    <t>2.1</t>
  </si>
  <si>
    <t>2.2</t>
  </si>
  <si>
    <t>3.1</t>
  </si>
  <si>
    <t>3.2</t>
  </si>
  <si>
    <t>4.2</t>
  </si>
  <si>
    <t>m³</t>
  </si>
  <si>
    <t>1.3</t>
  </si>
  <si>
    <t>1.4</t>
  </si>
  <si>
    <t>SINAPI</t>
  </si>
  <si>
    <t>CÓDIGO</t>
  </si>
  <si>
    <t>1.5</t>
  </si>
  <si>
    <t>kg</t>
  </si>
  <si>
    <t>T</t>
  </si>
  <si>
    <t>OBRA:</t>
  </si>
  <si>
    <t>DATA:</t>
  </si>
  <si>
    <t>1.0</t>
  </si>
  <si>
    <t>Administração central</t>
  </si>
  <si>
    <t>Seguros+Garantia</t>
  </si>
  <si>
    <t>Risco</t>
  </si>
  <si>
    <t>Lucro</t>
  </si>
  <si>
    <t>Despesa Financeira</t>
  </si>
  <si>
    <t>Tributos sobre a receita</t>
  </si>
  <si>
    <t>1.5.1</t>
  </si>
  <si>
    <t>ISS (*)</t>
  </si>
  <si>
    <t>1.5.2</t>
  </si>
  <si>
    <t>COFINS</t>
  </si>
  <si>
    <t>1.5.3</t>
  </si>
  <si>
    <t>PIS</t>
  </si>
  <si>
    <t>1.5.4</t>
  </si>
  <si>
    <t>INSS (DESONERAÇÃO)</t>
  </si>
  <si>
    <t>BDI</t>
  </si>
  <si>
    <t>AC</t>
  </si>
  <si>
    <t>S+G</t>
  </si>
  <si>
    <t>R</t>
  </si>
  <si>
    <t>L</t>
  </si>
  <si>
    <t>DF</t>
  </si>
  <si>
    <t>T1</t>
  </si>
  <si>
    <t>T2</t>
  </si>
  <si>
    <t>T3</t>
  </si>
  <si>
    <t>T4</t>
  </si>
  <si>
    <t>CÁLCULO DO BDI: {[(1+AC+R+S+G)x(1+DF)x(1+L)]/(1-T)}-1</t>
  </si>
  <si>
    <t>3.3</t>
  </si>
  <si>
    <t>4.3</t>
  </si>
  <si>
    <t>EQUIPAMENTOS</t>
  </si>
  <si>
    <t>Unidade</t>
  </si>
  <si>
    <t>Coeficiente</t>
  </si>
  <si>
    <t>Preço</t>
  </si>
  <si>
    <t>Total</t>
  </si>
  <si>
    <t>MAO DE OBRA</t>
  </si>
  <si>
    <t>SERVENTE COM ENCARGOS COMPLEMENTARES</t>
  </si>
  <si>
    <t>Total:</t>
  </si>
  <si>
    <t>Total Simples:</t>
  </si>
  <si>
    <t>Sub Total</t>
  </si>
  <si>
    <t>COMP 01</t>
  </si>
  <si>
    <t>PREFEITURA MUNICIPAL DE AFRÂNIO</t>
  </si>
  <si>
    <t>Programa</t>
  </si>
  <si>
    <t>Empreendimento</t>
  </si>
  <si>
    <t>Agente Financeiro</t>
  </si>
  <si>
    <t>Proponente</t>
  </si>
  <si>
    <t>Localização</t>
  </si>
  <si>
    <t>Valor total</t>
  </si>
  <si>
    <t>Base de preços e serviços</t>
  </si>
  <si>
    <t>Encargos sociais (SINAPI)</t>
  </si>
  <si>
    <t>Planilha Orçamentária</t>
  </si>
  <si>
    <t>%</t>
  </si>
  <si>
    <t>REFERÊNCIA</t>
  </si>
  <si>
    <t>DISCRIMINAÇÃO DOS SERVIÇOS</t>
  </si>
  <si>
    <t>UNIDADE</t>
  </si>
  <si>
    <t>QNTD.</t>
  </si>
  <si>
    <t>PREÇO SEM BDI</t>
  </si>
  <si>
    <t>PREÇO COM BDI</t>
  </si>
  <si>
    <t>PREÇO TOTAL</t>
  </si>
  <si>
    <t>TOTAL</t>
  </si>
  <si>
    <t>TOTAL GERAL</t>
  </si>
  <si>
    <t>Memória de Cálculo</t>
  </si>
  <si>
    <t>COMPRIMENTO (m)</t>
  </si>
  <si>
    <t>LARGURA (m)</t>
  </si>
  <si>
    <t>ALTURA/
ESPESSURA (m)</t>
  </si>
  <si>
    <t>QUANTIDADE</t>
  </si>
  <si>
    <t>Composições Unitárias</t>
  </si>
  <si>
    <t>Cronograma Físico - Financeiro</t>
  </si>
  <si>
    <t>MESES CORRIDOS</t>
  </si>
  <si>
    <t>Termo de Compromisso</t>
  </si>
  <si>
    <t>COMPOSIÇÃO</t>
  </si>
  <si>
    <t>CARPINTEIRO DE FORMAS COM ENCARGOS COMPLEMENTARES</t>
  </si>
  <si>
    <t>h</t>
  </si>
  <si>
    <t>MATERIAIS</t>
  </si>
  <si>
    <t>SARRAFO NAO APARELHADO *2,5 X 7* CM, EM MACARANDUBA, ANGELIM OU EQUIVALENTE DA REGIAO - BRUTA</t>
  </si>
  <si>
    <t>PONTALETE *7,5 X 7,5* CM EM PINUS, MISTA OU EQUIVALENTE DA REGIAO - BRUTA</t>
  </si>
  <si>
    <t>PLACA DE OBRA (PARA CONSTRUCAO CIVIL) EM CHAPA GALVANIZADA *N. 22*, ADESIVADA, DE *2,0 X 1,125* M</t>
  </si>
  <si>
    <t>PREGO DE ACO POLIDO COM CABECA 18 X 30 (2 3/4 X 10)</t>
  </si>
  <si>
    <t>CONCRETO MAGRO PARA LASTRO, TRAÇO 1:4,5:4,5 (CIMENTO/ AREIA MÉDIA/ BRITA 1) - PREPARO MECÂNICO COM BETONEIRA 400 L. AF_07/2016</t>
  </si>
  <si>
    <t>Valor Geral:</t>
  </si>
  <si>
    <t>DESCRIÇÃO DOS SERVIÇOS</t>
  </si>
  <si>
    <t>VALOR (R$)</t>
  </si>
  <si>
    <t>% ITEM</t>
  </si>
  <si>
    <t>Valores totais</t>
  </si>
  <si>
    <t>Percentuais Mensais</t>
  </si>
  <si>
    <t>Percentuais Acumulados</t>
  </si>
  <si>
    <t>SECRETARIA MUNICIPAL DE OBRAS E INFRAESTRUTURA</t>
  </si>
  <si>
    <t>Município de Afrânio/PE</t>
  </si>
  <si>
    <t>REVESTIMENTO ASFÁLTICO</t>
  </si>
  <si>
    <t xml:space="preserve">SINALIZAÇÃO </t>
  </si>
  <si>
    <t>m³xKm</t>
  </si>
  <si>
    <t>3.1.1</t>
  </si>
  <si>
    <t>3.2.1</t>
  </si>
  <si>
    <t>3.2.2</t>
  </si>
  <si>
    <t>3.3.1</t>
  </si>
  <si>
    <t>3.3.2</t>
  </si>
  <si>
    <t>4.2.1</t>
  </si>
  <si>
    <t>4.3.2</t>
  </si>
  <si>
    <t>DMT(KM)</t>
  </si>
  <si>
    <t>TAXAS</t>
  </si>
  <si>
    <t>113,83%(horista)                  69,92%(mensalista)</t>
  </si>
  <si>
    <t>BDI (Geral)</t>
  </si>
  <si>
    <t>BDI (Diferenciado)</t>
  </si>
  <si>
    <t>hr</t>
  </si>
  <si>
    <t>COMPOSIÇÃO DO BDI (Geral)</t>
  </si>
  <si>
    <t>COMPOSIÇÃO DO BDI (Diferenciado)</t>
  </si>
  <si>
    <t>*Considerando alíquota nula para aplicação de BDI Diferenciado em itens de mera aquisição de materiais, transporte ou utilização de maquinário.</t>
  </si>
  <si>
    <t xml:space="preserve">*Considerando alíquota total sem qualquer dedução, conforme previsto no Art. 136, em seu item 7.02 da Lei Municipal nº 537 de 15 de setembro de 2017. </t>
  </si>
  <si>
    <t>COMP 02</t>
  </si>
  <si>
    <t>CHP</t>
  </si>
  <si>
    <t>CHI</t>
  </si>
  <si>
    <t>TRATOR DE PNEUS, POTÊNCIA 85 CV, TRAÇÃO 4X4, PESO COM LASTRO DE 4.675 KG - CHP DIURNO. AF_06/2014</t>
  </si>
  <si>
    <t>COMP 03</t>
  </si>
  <si>
    <t>ROLO COMPACTADOR DE PNEUS, ESTATICO, PRESSAO VARIAVEL, POTENCIA 110 HP, PESO SEM/COM LASTRO 10,8/27 T, LARGURA DE ROLAGEM 2,30 M - CHP DIURNO. AF_06/2017</t>
  </si>
  <si>
    <t>ROLO COMPACTADOR DE PNEUS, ESTATICO, PRESSAO VARIAVEL, POTENCIA 110 HP, PESO SEM/COM LASTRO 10,8/27 T, LARGURA DE ROLAGEM 2,30 M - CHI DIURNO. AF_06/2017</t>
  </si>
  <si>
    <t>2.3</t>
  </si>
  <si>
    <t>1.0 ADMINISTRAÇÃO LOCAL</t>
  </si>
  <si>
    <t>3.0 MOVIMENTAÇÃO DE TERRA</t>
  </si>
  <si>
    <t>CAIXA DE RUA</t>
  </si>
  <si>
    <t>SUB BASE</t>
  </si>
  <si>
    <t>BASE</t>
  </si>
  <si>
    <t>4.0 RUA POMPÍLIO FERREIRA CAVALCANTI</t>
  </si>
  <si>
    <t>4.4</t>
  </si>
  <si>
    <t>4.4.1</t>
  </si>
  <si>
    <t>4.5</t>
  </si>
  <si>
    <t>4.5.1</t>
  </si>
  <si>
    <t>4.5.2</t>
  </si>
  <si>
    <t>ESCAVAÇÃO HORIZONTAL EM SOLO DE 1A CATEGORIA COM TRATOR DE ESTEIRAS (100HP/LÂMINA: 2,19M3). AF_07/2020</t>
  </si>
  <si>
    <t>2.0 SERVIÇOS PRELIMINARES</t>
  </si>
  <si>
    <t>REGULARIZAÇÃO E COMPACTAÇÃO DE SUBLEITO DE SOLO  PREDOMINANTEMENTE ARGILOSO. AF_11/2019</t>
  </si>
  <si>
    <t>3.2.3</t>
  </si>
  <si>
    <t>EXECUÇÃO E COMPACTAÇÃO DE BASE COM SOLO ESTABILIZADO GRANULOMETRICAMENTE - EXCLUSIVE ESCAVAÇÃO, CARGA E TRANSPORTE E SOLO</t>
  </si>
  <si>
    <t>EXECUÇÃO E COMPACTAÇÃO DE SUB BASE COM SOLO ESTABILIZADO GRANULOMETRICAMENTE - EXCLUSIVE ESCAVAÇÃO, CARGA E TRANSPORTE E SOLO</t>
  </si>
  <si>
    <t>3.3.3</t>
  </si>
  <si>
    <t>ENGENHEIRO CIVIL DE OBRA JUNIOR COM ENCARGOS COMPLEMENTARES</t>
  </si>
  <si>
    <t>ENCARREGADO GERAL COM ENCARGOS COMPLEMENTARES</t>
  </si>
  <si>
    <t>DRENAGEM SUPERFICIAL</t>
  </si>
  <si>
    <t>CALÇADAS</t>
  </si>
  <si>
    <t>PLACA DE SINALIZAÇÃO COM PINTURA RETRORREFLETIVA (CONFORME PROJETO)</t>
  </si>
  <si>
    <t>und</t>
  </si>
  <si>
    <t>ASSENTAMENTO DE GUIA (MEIO-FIO) EM TRECHO RETO, CONFECCIONADA EM CONCRETO PRÉ-FABRICADO, DIMENSÕES 100X15X13X30 CM (COMPRIMENTO X BASE INFERIOR X BASE SUPERIOR X ALTURA), PARA VIAS URBANAS (USO VIÁRIO). AF_06/2016</t>
  </si>
  <si>
    <t>EXECUÇÃO DE SARJETA DE CONCRETO USINADO, MOLDADA  IN LOCO  EM TRECHO RETO, 30 CM BASE X 15 CM ALTURA. AF_06/2016</t>
  </si>
  <si>
    <t>TRANSPORTE COM CAMINHÃO BASCULANTE DE 10 M³, EM VIA URBANA PAVIMENTADA, DMT ATÉ 30 KM (UNIDADE: M3XKM). AF_07/2020</t>
  </si>
  <si>
    <t>EXECUÇÃO DE DEPÓSITO EM CANTEIRO DE OBRA EM CHAPA DE MADEIRA COMPENSADA, NÃO INCLUSO MOBILIÁRIO. AF_04/2016</t>
  </si>
  <si>
    <t>EXECUÇÃO DE ESCRITÓRIO EM CANTEIRO DE OBRA EM CHAPA DE MADEIRA COMPENSADA, NÃO INCLUSO MOBILIÁRIO E EQUIPAMENTOS. AF_02/2016</t>
  </si>
  <si>
    <t>EXECUÇÃO DE PASSEIO (CALÇADA) OU PISO DE CONCRETO COM CONCRETO MOLDADO IN LOCO, FEITO EM OBRA, ACABAMENTO CONVENCIONAL, ESPESSURA 6 CM, ARMADO. AF_07/2016</t>
  </si>
  <si>
    <t>CONSTRUÇÃO DE RAMPA DE ACESSIBILIDADE VÃO DUPLO DE INCLINAÇÃO MÁXIMA DE 8%, INCLUSIVE PISO PODOTÁTIL E PINTURA</t>
  </si>
  <si>
    <t>COMP 04</t>
  </si>
  <si>
    <t>4.5.3</t>
  </si>
  <si>
    <t>COMP 05</t>
  </si>
  <si>
    <t>FORNECIMENTO E ASSENTAMENTO DE PISO PODOTÁTIL DIRECIONAL E/OU ALERTA (40 x 40 x 2,5 cm)</t>
  </si>
  <si>
    <t>SINAPI 03/2022
NÃO DESONERADO</t>
  </si>
  <si>
    <t>PLACA DE OBRA EM CHAPA DE AÇO GALVANIZADO</t>
  </si>
  <si>
    <t>PLACA DE OBRA EM CHAPA DE AÇO GALVANIZADO - m²</t>
  </si>
  <si>
    <t>EXECUÇÃO E COMPACTAÇÃO DE SUB BASE COM SOLO ESTABILIZADO GRANULOMETRICAMENTE - EXCLUSIVE ESCAVAÇÃO, CARGA E TRANSPORTE E SOLO - m³</t>
  </si>
  <si>
    <t>PLACA DE SINALIZAÇÃO COM PINTURA RETRORREFLETIVA (CONFORME PROJETO) - und</t>
  </si>
  <si>
    <t>CONSTRUÇÃO DE RAMPA DE ACESSIBILIDADE VÃO DUPLO DE INCLINAÇÃO MÁXIMA DE 8%, INCLUSIVE PISO PODOTÁTIL E PINTURA - und</t>
  </si>
  <si>
    <t>FORNECIMENTO E ASSENTAMENTO DE PISO PODOTÁTIL DIRECIONAL E/OU ALERTA (40 x 40 x 2,5 cm) - m</t>
  </si>
  <si>
    <t>Pavimentação asfáltica em rua na sede do município de Afrânio/PE</t>
  </si>
  <si>
    <t>SERVIÇOS PRELIMINARES</t>
  </si>
  <si>
    <t>CAIXA ECONÔMICA FEDERAL</t>
  </si>
  <si>
    <t>Contrato de Repasse 912493/2021</t>
  </si>
  <si>
    <t>Operação 1.075.335-60</t>
  </si>
  <si>
    <t>GRADE DE DISCO REBOCÁVEL COM 20 DISCOS 24" X 6 MM COM PNEUS PARA TRANSPORTE - CHP DIURNO. AF_06/2014</t>
  </si>
  <si>
    <t>ROLO COMPACTADOR VIBRATÓRIO PÉ DE CARNEIRO PARA SOLOS, POTÊNCIA 80 HP, PESO OPERACIONAL SEM/COM LASTRO 7,4 / 8,8 T, LARGURA DE TRABALHO 1,68 M - CHP DIURNO. AF_02/2016</t>
  </si>
  <si>
    <t>CAMINHÃO PIPA 10.000 L TRUCADO, PESO BRUTO TOTAL 23.000 KG, CARGA ÚTIL MÁXIMA 15.935 KG, DISTÂNCIA ENTRE EIXOS 4,8 M, POTÊNCIA 230 CV, INCLUSIVE TANQUE DE AÇO PARA TRANSPORTE DE ÁGUA - CHP DIURNO. AF_06/2014</t>
  </si>
  <si>
    <t>MOTONIVELADORA POTÊNCIA BÁSICA LÍQUIDA (PRIMEIRA MARCHA) 125 HP, PESO BRUTO 13032 KG, LARGURA DA LÂMINA DE 3,7 M - CHP DIURNO. AF_06/2014</t>
  </si>
  <si>
    <t>MOTONIVELADORA POTÊNCIA BÁSICA LÍQUIDA (PRIMEIRA MARCHA) 125 HP, PESO BRUTO 13032 KG, LARGURA DA LÂMINA DE 3,7 M - CHI DIURNO. AF_06/2014</t>
  </si>
  <si>
    <t>TRATOR DE PNEUS, POTÊNCIA 85 CV, TRAÇÃO 4X4, PESO COM LASTRO DE 4.675 KG - CHI DIURNO. AF_06/2014</t>
  </si>
  <si>
    <t>GRADE DE DISCO REBOCÁVEL COM 20 DISCOS 24" X 6 MM COM PNEUS PARA TRANSPORTE - CHI DIURNO. AF_06/2014</t>
  </si>
  <si>
    <t>ROLO COMPACTADOR VIBRATÓRIO PÉ DE CARNEIRO PARA SOLOS, POTÊNCIA 80 HP, PESO OPERACIONAL SEM/COM LASTRO 7,4 / 8,8 T, LARGURA DE TRABALHO 1,68 M - CHI DIURNO. AF_02/2016</t>
  </si>
  <si>
    <t>CAMINHÃO PIPA 10.000 L TRUCADO, PESO BRUTO TOTAL 23.000 KG, CARGA ÚTIL MÁXIMA 15.935 KG, DISTÂNCIA ENTRE EIXOS 4,8 M, POTÊNCIA 230 CV, INCLUSIVE TANQUE DE AÇO PARA TRANSPORTE DE ÁGUA - CHI DIURNO. AF_06/2014</t>
  </si>
  <si>
    <t>PLACA DE SINALIZACAO EM CHAPA DE ACO NUM 16 COM PINTURA REFLETIVA</t>
  </si>
  <si>
    <t>PEDREIRO COM ENCARGOS COMPLEMENTARES</t>
  </si>
  <si>
    <t>EXECUÇÃO DE PASSEIO (CALÇADA) OU PISO DE CONCRETO COM CONCRETO MOLDADO IN LOCO, FEITO EM OBRA, ACABAMENTO CONVENCIONAL, NÃO ARMADO. AF_07/2016</t>
  </si>
  <si>
    <t>PISO PODOTATIL DE CONCRETO - DIRECIONAL E ALERTA, *40 X 40 X 2,5* CM</t>
  </si>
  <si>
    <t>PINTURA DE PISO COM TINTA ACRÍLICA, APLICAÇÃO MANUAL, 2 DEMÃOS, INCLUSO FUNDO PREPARADOR. AF_05/2021</t>
  </si>
  <si>
    <t>AREIA MEDIA - POSTO JAZIDA/FORNECEDOR (RETIRADO NA JAZIDA, SEM TRANSPORTE)</t>
  </si>
  <si>
    <t>CAL HIDRATADA CH-I PARA ARGAMASSAS</t>
  </si>
  <si>
    <t>CIMENTO PORTLAND COMPOSTO CP II-32</t>
  </si>
  <si>
    <t>DESCONTOS</t>
  </si>
  <si>
    <t>EXECUÇÃO DE PAVIMENTO EM PARALELEPÍPEDOS, REJUNTAMENTO COM ARGAMASSA TRAÇO 1:3 (CIMENTO E AREIA). AF_05/2020</t>
  </si>
  <si>
    <t>EXECUÇÃO DE SARJETA DE CONCRETO USINADO, MOLDADA  IN LOCO  EM TRECHO RETO, 30 CM BASE X 10 CM ALTURA. AF_06/2016</t>
  </si>
  <si>
    <t>3.4</t>
  </si>
  <si>
    <t>3.4.1</t>
  </si>
  <si>
    <t>3.5</t>
  </si>
  <si>
    <t>3.5.1</t>
  </si>
  <si>
    <t>3.1.2</t>
  </si>
  <si>
    <t>ESCAVAÇÃO HORIZONTAL, INCLUINDO CARGA E DESCARGA EM SOLO DE 1A CATEGORIA COM TRATOR DE ESTEIRAS (100HP/LÂMINA: 2,19M3). AF_07/2020</t>
  </si>
  <si>
    <t>Valor BDI:</t>
  </si>
  <si>
    <t>3.1.3</t>
  </si>
  <si>
    <t>RASTELEIRO COM ENCARGOS COMPLEMENTARES</t>
  </si>
  <si>
    <t>1.0 SERVIÇOS PRELIMINARES</t>
  </si>
  <si>
    <t>2.1.1</t>
  </si>
  <si>
    <t>2.1.2</t>
  </si>
  <si>
    <t>2.1.3</t>
  </si>
  <si>
    <t>2.2.1</t>
  </si>
  <si>
    <t>2.2.2</t>
  </si>
  <si>
    <t>2.2.3</t>
  </si>
  <si>
    <t>2.3.1</t>
  </si>
  <si>
    <t>2.3.2</t>
  </si>
  <si>
    <t>2.3.3</t>
  </si>
  <si>
    <t>2.4</t>
  </si>
  <si>
    <t>2.4.1</t>
  </si>
  <si>
    <t>2.5</t>
  </si>
  <si>
    <t>2.5.1</t>
  </si>
  <si>
    <t>FINISA</t>
  </si>
  <si>
    <t>SINAPI 11/2022
NÃO DESONERADO</t>
  </si>
  <si>
    <t>JANEIRO/2023</t>
  </si>
  <si>
    <t>PAVIMENTAÇÃO EM BLOCOS INTERTRAVADOS DE CONCRETO</t>
  </si>
  <si>
    <t>EXECUÇÃO DE PAVIMENTO EM PISO INTERTRAVADO, COM BLOCO RETANGULAR COR NATURAL DE 20 X 10 CM, ESPESSURA 8 CM. AF_10/2022</t>
  </si>
  <si>
    <t>2.0 RUA SAÍDA PARA O LIMOEIRO</t>
  </si>
  <si>
    <t>RUA SAÍDA PARA O LIMOEIRO</t>
  </si>
  <si>
    <t>Caboclo, Município de Afrânio/PE</t>
  </si>
  <si>
    <t>3.0 RUA 01</t>
  </si>
  <si>
    <t>3.5.2</t>
  </si>
  <si>
    <t>2.5.2</t>
  </si>
  <si>
    <t>Thalles Henrique Oliveira Ramos Cavalcanti</t>
  </si>
  <si>
    <t>Engenheiro Civil - CREA PE 181591437-8</t>
  </si>
  <si>
    <t>RUA  01 (POR TRÁS DO MEMORIAL)</t>
  </si>
  <si>
    <t>3.0 RUA 01 (POR TRÁS DO MEMORIAL)</t>
  </si>
  <si>
    <t>Pavimentação em piso intertravado em ruas do município de Afrânio/PE - LOTE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</si>
</sst>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  <numFmt numFmtId="179" formatCode="#,##0.0000"/>
    <numFmt numFmtId="180" formatCode="_-&quot;R$&quot;\ * #,##0.0000_-;\-&quot;R$&quot;\ * #,##0.0000_-;_-&quot;R$&quot;\ * &quot;-&quot;??_-;_-@_-"/>
    <numFmt numFmtId="181" formatCode="_(&quot;R$&quot;* #,##0.00_);_(&quot;R$&quot;* \(#,##0.00\);_(&quot;R$&quot;* &quot;-&quot;??_);_(@_)"/>
  </numFmts>
  <fonts count="6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u/>
      <sz val="11"/>
      <color indexed="12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sz val="10"/>
      <name val="Times New Roman"/>
      <family val="1"/>
    </font>
    <font>
      <sz val="10"/>
      <name val="MS Sans Serif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SansSerif"/>
      <charset val="2"/>
    </font>
    <font>
      <b/>
      <sz val="8"/>
      <color indexed="8"/>
      <name val="Arial"/>
      <family val="2"/>
    </font>
    <font>
      <sz val="9"/>
      <name val="Arial"/>
      <family val="2"/>
    </font>
    <font>
      <sz val="14"/>
      <name val="Calibri"/>
      <family val="2"/>
      <scheme val="minor"/>
    </font>
    <font>
      <b/>
      <sz val="8"/>
      <name val="AvantGarde Bk BT"/>
    </font>
    <font>
      <b/>
      <sz val="10"/>
      <name val="AvantGarde Bk BT"/>
    </font>
    <font>
      <b/>
      <sz val="9"/>
      <name val="AvantGarde Bk BT"/>
    </font>
    <font>
      <sz val="9"/>
      <name val="AvantGarde Bk BT"/>
    </font>
    <font>
      <b/>
      <sz val="9"/>
      <color theme="1"/>
      <name val="Avanta"/>
    </font>
    <font>
      <sz val="11"/>
      <color theme="1"/>
      <name val="Avanta"/>
    </font>
    <font>
      <sz val="10"/>
      <name val="AvantGarde Bk BT"/>
    </font>
    <font>
      <b/>
      <sz val="10"/>
      <color theme="1"/>
      <name val="Avanta"/>
    </font>
    <font>
      <b/>
      <sz val="11"/>
      <color theme="1"/>
      <name val="Avanta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6.7"/>
      <name val="Arial"/>
      <family val="2"/>
    </font>
    <font>
      <sz val="8"/>
      <name val="Arial"/>
      <family val="2"/>
    </font>
    <font>
      <sz val="8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33CC33"/>
        <bgColor indexed="31"/>
      </patternFill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3"/>
      </left>
      <right/>
      <top/>
      <bottom/>
      <diagonal/>
    </border>
    <border>
      <left style="medium">
        <color indexed="64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958">
    <xf numFmtId="0" fontId="0" fillId="0" borderId="0"/>
    <xf numFmtId="0" fontId="16" fillId="0" borderId="0" applyNumberFormat="0" applyBorder="0" applyProtection="0"/>
    <xf numFmtId="0" fontId="16" fillId="0" borderId="0" applyNumberFormat="0" applyBorder="0" applyProtection="0"/>
    <xf numFmtId="165" fontId="16" fillId="0" borderId="0" applyBorder="0" applyProtection="0"/>
    <xf numFmtId="165" fontId="16" fillId="0" borderId="0" applyBorder="0" applyProtection="0"/>
    <xf numFmtId="0" fontId="10" fillId="0" borderId="0"/>
    <xf numFmtId="0" fontId="16" fillId="0" borderId="0" applyNumberFormat="0" applyBorder="0" applyProtection="0"/>
    <xf numFmtId="0" fontId="17" fillId="0" borderId="0" applyNumberFormat="0" applyBorder="0" applyProtection="0"/>
    <xf numFmtId="166" fontId="17" fillId="0" borderId="0" applyBorder="0" applyProtection="0"/>
    <xf numFmtId="0" fontId="18" fillId="0" borderId="0" applyNumberFormat="0" applyBorder="0" applyProtection="0">
      <alignment horizontal="center"/>
    </xf>
    <xf numFmtId="0" fontId="18" fillId="0" borderId="0" applyNumberFormat="0" applyBorder="0" applyProtection="0">
      <alignment horizontal="center" textRotation="90"/>
    </xf>
    <xf numFmtId="0" fontId="7" fillId="0" borderId="0"/>
    <xf numFmtId="0" fontId="19" fillId="0" borderId="0"/>
    <xf numFmtId="0" fontId="7" fillId="0" borderId="0"/>
    <xf numFmtId="0" fontId="15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0" fillId="0" borderId="0" applyNumberFormat="0" applyBorder="0" applyProtection="0"/>
    <xf numFmtId="167" fontId="20" fillId="0" borderId="0" applyBorder="0" applyProtection="0"/>
    <xf numFmtId="164" fontId="7" fillId="0" borderId="0" applyFont="0" applyFill="0" applyBorder="0" applyAlignment="0" applyProtection="0"/>
    <xf numFmtId="165" fontId="16" fillId="0" borderId="0" applyBorder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168" fontId="7" fillId="0" borderId="0" applyFont="0" applyFill="0" applyBorder="0" applyAlignment="0" applyProtection="0"/>
    <xf numFmtId="169" fontId="22" fillId="0" borderId="0">
      <protection locked="0"/>
    </xf>
    <xf numFmtId="0" fontId="8" fillId="5" borderId="5" applyFill="0" applyBorder="0" applyAlignment="0" applyProtection="0">
      <alignment vertical="center"/>
      <protection locked="0"/>
    </xf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10" fillId="0" borderId="0"/>
    <xf numFmtId="173" fontId="22" fillId="0" borderId="0">
      <protection locked="0"/>
    </xf>
    <xf numFmtId="173" fontId="22" fillId="0" borderId="0"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38" fontId="13" fillId="2" borderId="0" applyNumberFormat="0" applyBorder="0" applyAlignment="0" applyProtection="0"/>
    <xf numFmtId="0" fontId="22" fillId="0" borderId="0">
      <protection locked="0"/>
    </xf>
    <xf numFmtId="0" fontId="22" fillId="0" borderId="0"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/>
    <xf numFmtId="10" fontId="13" fillId="6" borderId="1" applyNumberFormat="0" applyBorder="0" applyAlignment="0" applyProtection="0"/>
    <xf numFmtId="0" fontId="7" fillId="0" borderId="0">
      <alignment horizontal="centerContinuous" vertical="justify"/>
    </xf>
    <xf numFmtId="0" fontId="26" fillId="0" borderId="0" applyAlignment="0">
      <alignment horizontal="center"/>
    </xf>
    <xf numFmtId="44" fontId="11" fillId="0" borderId="0" applyFont="0" applyFill="0" applyBorder="0" applyAlignment="0" applyProtection="0"/>
    <xf numFmtId="174" fontId="2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9" fillId="0" borderId="0">
      <alignment horizontal="left" vertical="center" indent="12"/>
    </xf>
    <xf numFmtId="0" fontId="13" fillId="0" borderId="5" applyBorder="0">
      <alignment horizontal="left" vertical="center" wrapText="1" indent="2"/>
      <protection locked="0"/>
    </xf>
    <xf numFmtId="0" fontId="13" fillId="0" borderId="5" applyBorder="0">
      <alignment horizontal="left" vertical="center" wrapText="1" indent="3"/>
      <protection locked="0"/>
    </xf>
    <xf numFmtId="10" fontId="7" fillId="0" borderId="0" applyFont="0" applyFill="0" applyBorder="0" applyAlignment="0" applyProtection="0"/>
    <xf numFmtId="175" fontId="22" fillId="0" borderId="0">
      <protection locked="0"/>
    </xf>
    <xf numFmtId="175" fontId="22" fillId="0" borderId="0">
      <protection locked="0"/>
    </xf>
    <xf numFmtId="176" fontId="22" fillId="0" borderId="0">
      <protection locked="0"/>
    </xf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8" fontId="29" fillId="0" borderId="0" applyFont="0" applyFill="0" applyBorder="0" applyAlignment="0" applyProtection="0"/>
    <xf numFmtId="177" fontId="30" fillId="0" borderId="0">
      <protection locked="0"/>
    </xf>
    <xf numFmtId="164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9" fillId="0" borderId="0"/>
    <xf numFmtId="0" fontId="31" fillId="0" borderId="0">
      <protection locked="0"/>
    </xf>
    <xf numFmtId="0" fontId="31" fillId="0" borderId="0"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6" fillId="0" borderId="0"/>
    <xf numFmtId="164" fontId="33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6" fillId="0" borderId="0"/>
    <xf numFmtId="0" fontId="32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centerContinuous" vertical="justify"/>
    </xf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10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16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centerContinuous" vertical="justify"/>
    </xf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10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>
      <alignment horizontal="centerContinuous" vertical="justify"/>
    </xf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0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164" fontId="6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4" fontId="6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6" fillId="0" borderId="0"/>
    <xf numFmtId="0" fontId="32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6" fillId="0" borderId="0">
      <alignment horizontal="centerContinuous" vertical="justify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6" fillId="0" borderId="0"/>
  </cellStyleXfs>
  <cellXfs count="258">
    <xf numFmtId="0" fontId="0" fillId="0" borderId="0" xfId="0"/>
    <xf numFmtId="0" fontId="6" fillId="0" borderId="1" xfId="11" applyFont="1" applyBorder="1" applyAlignment="1">
      <alignment horizontal="center" vertical="center"/>
    </xf>
    <xf numFmtId="0" fontId="6" fillId="0" borderId="1" xfId="1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173" applyBorder="1" applyAlignment="1">
      <alignment horizontal="center" vertical="center" wrapText="1"/>
    </xf>
    <xf numFmtId="0" fontId="6" fillId="0" borderId="1" xfId="173" applyBorder="1" applyAlignment="1">
      <alignment horizontal="center" vertical="center"/>
    </xf>
    <xf numFmtId="164" fontId="6" fillId="0" borderId="1" xfId="25" quotePrefix="1" applyFont="1" applyFill="1" applyBorder="1" applyAlignment="1">
      <alignment horizontal="right" vertical="center"/>
    </xf>
    <xf numFmtId="0" fontId="38" fillId="0" borderId="21" xfId="173" applyFont="1" applyBorder="1" applyAlignment="1" applyProtection="1">
      <alignment vertical="center"/>
      <protection hidden="1"/>
    </xf>
    <xf numFmtId="0" fontId="38" fillId="0" borderId="21" xfId="173" applyFont="1" applyBorder="1" applyProtection="1">
      <protection hidden="1"/>
    </xf>
    <xf numFmtId="0" fontId="37" fillId="0" borderId="21" xfId="173" applyFont="1" applyBorder="1" applyProtection="1">
      <protection hidden="1"/>
    </xf>
    <xf numFmtId="0" fontId="37" fillId="0" borderId="22" xfId="173" applyFont="1" applyBorder="1" applyProtection="1">
      <protection hidden="1"/>
    </xf>
    <xf numFmtId="0" fontId="37" fillId="0" borderId="23" xfId="173" applyFont="1" applyBorder="1" applyProtection="1">
      <protection hidden="1"/>
    </xf>
    <xf numFmtId="0" fontId="37" fillId="4" borderId="11" xfId="173" applyFont="1" applyFill="1" applyBorder="1" applyProtection="1">
      <protection hidden="1"/>
    </xf>
    <xf numFmtId="0" fontId="37" fillId="0" borderId="1" xfId="173" applyFont="1" applyBorder="1" applyProtection="1">
      <protection hidden="1"/>
    </xf>
    <xf numFmtId="10" fontId="37" fillId="10" borderId="1" xfId="173" applyNumberFormat="1" applyFont="1" applyFill="1" applyBorder="1" applyProtection="1">
      <protection hidden="1"/>
    </xf>
    <xf numFmtId="0" fontId="39" fillId="0" borderId="12" xfId="173" applyFont="1" applyBorder="1" applyAlignment="1" applyProtection="1">
      <alignment horizontal="center"/>
      <protection hidden="1"/>
    </xf>
    <xf numFmtId="0" fontId="37" fillId="0" borderId="11" xfId="173" applyFont="1" applyBorder="1" applyProtection="1">
      <protection hidden="1"/>
    </xf>
    <xf numFmtId="0" fontId="39" fillId="0" borderId="23" xfId="173" applyFont="1" applyBorder="1" applyAlignment="1" applyProtection="1">
      <alignment horizontal="center"/>
      <protection hidden="1"/>
    </xf>
    <xf numFmtId="0" fontId="39" fillId="0" borderId="22" xfId="173" applyFont="1" applyBorder="1" applyProtection="1">
      <protection hidden="1"/>
    </xf>
    <xf numFmtId="10" fontId="39" fillId="0" borderId="22" xfId="173" applyNumberFormat="1" applyFont="1" applyBorder="1" applyProtection="1">
      <protection hidden="1"/>
    </xf>
    <xf numFmtId="0" fontId="37" fillId="0" borderId="6" xfId="173" applyFont="1" applyBorder="1"/>
    <xf numFmtId="0" fontId="37" fillId="0" borderId="0" xfId="173" applyFont="1"/>
    <xf numFmtId="0" fontId="37" fillId="0" borderId="7" xfId="173" applyFont="1" applyBorder="1"/>
    <xf numFmtId="0" fontId="40" fillId="0" borderId="6" xfId="173" applyFont="1" applyBorder="1"/>
    <xf numFmtId="0" fontId="40" fillId="0" borderId="0" xfId="173" applyFont="1"/>
    <xf numFmtId="0" fontId="40" fillId="0" borderId="7" xfId="173" applyFont="1" applyBorder="1"/>
    <xf numFmtId="180" fontId="43" fillId="0" borderId="1" xfId="1955" applyNumberFormat="1" applyFont="1" applyBorder="1" applyAlignment="1" applyProtection="1">
      <alignment horizontal="right" vertical="top" wrapText="1"/>
    </xf>
    <xf numFmtId="0" fontId="0" fillId="0" borderId="1" xfId="0" applyBorder="1"/>
    <xf numFmtId="0" fontId="9" fillId="0" borderId="15" xfId="0" applyFont="1" applyBorder="1"/>
    <xf numFmtId="0" fontId="0" fillId="0" borderId="15" xfId="0" applyBorder="1"/>
    <xf numFmtId="0" fontId="9" fillId="0" borderId="7" xfId="0" applyFont="1" applyBorder="1"/>
    <xf numFmtId="0" fontId="0" fillId="0" borderId="7" xfId="0" applyBorder="1"/>
    <xf numFmtId="2" fontId="13" fillId="0" borderId="0" xfId="1957" applyNumberFormat="1" applyFont="1" applyAlignment="1" applyProtection="1">
      <alignment horizontal="left" vertical="center"/>
      <protection locked="0"/>
    </xf>
    <xf numFmtId="2" fontId="13" fillId="0" borderId="27" xfId="1957" applyNumberFormat="1" applyFont="1" applyBorder="1" applyAlignment="1" applyProtection="1">
      <alignment vertical="center"/>
      <protection locked="0"/>
    </xf>
    <xf numFmtId="2" fontId="13" fillId="0" borderId="7" xfId="1957" applyNumberFormat="1" applyFont="1" applyBorder="1" applyAlignment="1" applyProtection="1">
      <alignment horizontal="left" vertical="center"/>
      <protection locked="0"/>
    </xf>
    <xf numFmtId="2" fontId="13" fillId="6" borderId="28" xfId="1957" applyNumberFormat="1" applyFont="1" applyFill="1" applyBorder="1" applyAlignment="1" applyProtection="1">
      <alignment vertical="center"/>
      <protection locked="0"/>
    </xf>
    <xf numFmtId="2" fontId="13" fillId="6" borderId="29" xfId="1957" applyNumberFormat="1" applyFont="1" applyFill="1" applyBorder="1" applyAlignment="1" applyProtection="1">
      <alignment vertical="center"/>
      <protection locked="0"/>
    </xf>
    <xf numFmtId="2" fontId="13" fillId="6" borderId="30" xfId="1957" applyNumberFormat="1" applyFont="1" applyFill="1" applyBorder="1" applyAlignment="1" applyProtection="1">
      <alignment vertical="center"/>
      <protection locked="0"/>
    </xf>
    <xf numFmtId="2" fontId="13" fillId="6" borderId="31" xfId="1957" applyNumberFormat="1" applyFont="1" applyFill="1" applyBorder="1" applyAlignment="1" applyProtection="1">
      <alignment vertical="center"/>
      <protection locked="0"/>
    </xf>
    <xf numFmtId="2" fontId="13" fillId="6" borderId="32" xfId="1957" applyNumberFormat="1" applyFont="1" applyFill="1" applyBorder="1" applyAlignment="1" applyProtection="1">
      <alignment vertical="center"/>
      <protection locked="0"/>
    </xf>
    <xf numFmtId="0" fontId="0" fillId="0" borderId="6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33" xfId="0" applyBorder="1"/>
    <xf numFmtId="2" fontId="13" fillId="0" borderId="6" xfId="1957" applyNumberFormat="1" applyFont="1" applyBorder="1" applyAlignment="1" applyProtection="1">
      <alignment horizontal="left" vertical="center"/>
      <protection locked="0"/>
    </xf>
    <xf numFmtId="2" fontId="13" fillId="0" borderId="34" xfId="1957" applyNumberFormat="1" applyFont="1" applyBorder="1" applyAlignment="1" applyProtection="1">
      <alignment horizontal="left" vertical="center"/>
      <protection locked="0"/>
    </xf>
    <xf numFmtId="0" fontId="0" fillId="6" borderId="29" xfId="0" applyFill="1" applyBorder="1" applyAlignment="1" applyProtection="1">
      <alignment vertical="center"/>
      <protection locked="0"/>
    </xf>
    <xf numFmtId="2" fontId="13" fillId="0" borderId="34" xfId="1957" applyNumberFormat="1" applyFont="1" applyBorder="1" applyAlignment="1" applyProtection="1">
      <alignment vertical="center"/>
      <protection locked="0"/>
    </xf>
    <xf numFmtId="2" fontId="13" fillId="0" borderId="4" xfId="1957" applyNumberFormat="1" applyFont="1" applyBorder="1" applyAlignment="1" applyProtection="1">
      <alignment vertical="center"/>
      <protection locked="0"/>
    </xf>
    <xf numFmtId="2" fontId="13" fillId="6" borderId="37" xfId="1957" applyNumberFormat="1" applyFont="1" applyFill="1" applyBorder="1" applyAlignment="1" applyProtection="1">
      <alignment vertical="center"/>
      <protection locked="0"/>
    </xf>
    <xf numFmtId="181" fontId="13" fillId="6" borderId="3" xfId="1955" applyNumberFormat="1" applyFont="1" applyFill="1" applyBorder="1" applyAlignment="1" applyProtection="1">
      <alignment vertical="center"/>
      <protection locked="0"/>
    </xf>
    <xf numFmtId="2" fontId="13" fillId="6" borderId="35" xfId="1957" applyNumberFormat="1" applyFont="1" applyFill="1" applyBorder="1" applyAlignment="1" applyProtection="1">
      <alignment vertical="center"/>
      <protection locked="0"/>
    </xf>
    <xf numFmtId="0" fontId="48" fillId="11" borderId="1" xfId="0" applyFont="1" applyFill="1" applyBorder="1" applyAlignment="1">
      <alignment horizontal="center" vertical="center"/>
    </xf>
    <xf numFmtId="0" fontId="48" fillId="11" borderId="1" xfId="0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164" fontId="51" fillId="0" borderId="1" xfId="25" applyFont="1" applyFill="1" applyBorder="1" applyAlignment="1">
      <alignment horizontal="left" vertical="center" wrapText="1"/>
    </xf>
    <xf numFmtId="44" fontId="51" fillId="0" borderId="1" xfId="1955" applyFont="1" applyFill="1" applyBorder="1" applyAlignment="1">
      <alignment horizontal="right" vertical="center" wrapText="1"/>
    </xf>
    <xf numFmtId="44" fontId="51" fillId="0" borderId="1" xfId="1955" applyFont="1" applyFill="1" applyBorder="1" applyAlignment="1">
      <alignment horizontal="left" vertical="center" wrapText="1"/>
    </xf>
    <xf numFmtId="44" fontId="52" fillId="3" borderId="1" xfId="0" applyNumberFormat="1" applyFont="1" applyFill="1" applyBorder="1"/>
    <xf numFmtId="0" fontId="49" fillId="4" borderId="1" xfId="0" applyFont="1" applyFill="1" applyBorder="1" applyAlignment="1">
      <alignment horizontal="center" vertical="center" wrapText="1"/>
    </xf>
    <xf numFmtId="0" fontId="54" fillId="0" borderId="39" xfId="0" applyFont="1" applyBorder="1" applyAlignment="1">
      <alignment horizontal="left" vertical="center" wrapText="1"/>
    </xf>
    <xf numFmtId="44" fontId="56" fillId="3" borderId="1" xfId="0" applyNumberFormat="1" applyFont="1" applyFill="1" applyBorder="1"/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9" fillId="0" borderId="14" xfId="0" applyFont="1" applyBorder="1"/>
    <xf numFmtId="0" fontId="9" fillId="0" borderId="0" xfId="0" applyFont="1"/>
    <xf numFmtId="0" fontId="35" fillId="0" borderId="0" xfId="0" applyFont="1"/>
    <xf numFmtId="0" fontId="48" fillId="11" borderId="4" xfId="0" applyFont="1" applyFill="1" applyBorder="1" applyAlignment="1">
      <alignment horizontal="center" vertical="center" wrapText="1"/>
    </xf>
    <xf numFmtId="2" fontId="51" fillId="0" borderId="1" xfId="25" applyNumberFormat="1" applyFont="1" applyFill="1" applyBorder="1" applyAlignment="1">
      <alignment horizontal="center" vertical="center" wrapText="1"/>
    </xf>
    <xf numFmtId="2" fontId="51" fillId="0" borderId="1" xfId="1955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13" fillId="0" borderId="27" xfId="1957" applyNumberFormat="1" applyFont="1" applyBorder="1" applyAlignment="1" applyProtection="1">
      <alignment vertical="center" wrapText="1"/>
      <protection locked="0"/>
    </xf>
    <xf numFmtId="2" fontId="13" fillId="6" borderId="30" xfId="1957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wrapText="1"/>
    </xf>
    <xf numFmtId="2" fontId="13" fillId="0" borderId="34" xfId="1957" applyNumberFormat="1" applyFont="1" applyBorder="1" applyAlignment="1" applyProtection="1">
      <alignment horizontal="left" vertical="center" wrapText="1"/>
      <protection locked="0"/>
    </xf>
    <xf numFmtId="2" fontId="13" fillId="0" borderId="0" xfId="1957" applyNumberFormat="1" applyFont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181" fontId="13" fillId="6" borderId="37" xfId="1955" applyNumberFormat="1" applyFont="1" applyFill="1" applyBorder="1" applyAlignment="1" applyProtection="1">
      <alignment vertical="center"/>
      <protection locked="0"/>
    </xf>
    <xf numFmtId="10" fontId="13" fillId="6" borderId="37" xfId="1956" applyNumberFormat="1" applyFont="1" applyFill="1" applyBorder="1" applyAlignment="1" applyProtection="1">
      <alignment vertical="center"/>
      <protection locked="0"/>
    </xf>
    <xf numFmtId="44" fontId="6" fillId="0" borderId="1" xfId="1955" quotePrefix="1" applyFont="1" applyFill="1" applyBorder="1" applyAlignment="1">
      <alignment horizontal="right" vertic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vertical="center"/>
    </xf>
    <xf numFmtId="0" fontId="0" fillId="0" borderId="38" xfId="0" applyBorder="1"/>
    <xf numFmtId="0" fontId="0" fillId="0" borderId="41" xfId="0" applyBorder="1"/>
    <xf numFmtId="10" fontId="9" fillId="0" borderId="0" xfId="0" applyNumberFormat="1" applyFont="1"/>
    <xf numFmtId="2" fontId="13" fillId="0" borderId="42" xfId="1957" applyNumberFormat="1" applyFont="1" applyBorder="1" applyAlignment="1" applyProtection="1">
      <alignment horizontal="left" vertical="center"/>
      <protection locked="0"/>
    </xf>
    <xf numFmtId="2" fontId="13" fillId="6" borderId="43" xfId="1957" applyNumberFormat="1" applyFont="1" applyFill="1" applyBorder="1" applyAlignment="1" applyProtection="1">
      <alignment vertical="center"/>
      <protection locked="0"/>
    </xf>
    <xf numFmtId="2" fontId="13" fillId="0" borderId="0" xfId="1957" applyNumberFormat="1" applyFont="1" applyAlignment="1" applyProtection="1">
      <alignment vertical="center"/>
      <protection locked="0"/>
    </xf>
    <xf numFmtId="0" fontId="0" fillId="0" borderId="34" xfId="0" applyBorder="1" applyAlignment="1">
      <alignment vertical="center"/>
    </xf>
    <xf numFmtId="0" fontId="0" fillId="0" borderId="42" xfId="0" applyBorder="1"/>
    <xf numFmtId="10" fontId="13" fillId="0" borderId="0" xfId="1956" applyNumberFormat="1" applyFont="1" applyFill="1" applyBorder="1" applyAlignment="1" applyProtection="1">
      <alignment vertical="center"/>
      <protection locked="0"/>
    </xf>
    <xf numFmtId="181" fontId="13" fillId="0" borderId="0" xfId="1955" applyNumberFormat="1" applyFont="1" applyFill="1" applyBorder="1" applyAlignment="1" applyProtection="1">
      <alignment vertical="center"/>
      <protection locked="0"/>
    </xf>
    <xf numFmtId="0" fontId="58" fillId="0" borderId="0" xfId="0" applyFont="1" applyAlignment="1">
      <alignment vertical="center"/>
    </xf>
    <xf numFmtId="0" fontId="43" fillId="3" borderId="1" xfId="0" applyFont="1" applyFill="1" applyBorder="1" applyAlignment="1">
      <alignment horizontal="center" vertical="center" wrapText="1"/>
    </xf>
    <xf numFmtId="0" fontId="44" fillId="3" borderId="0" xfId="0" applyFont="1" applyFill="1" applyAlignment="1">
      <alignment horizontal="left" vertical="top" wrapText="1"/>
    </xf>
    <xf numFmtId="0" fontId="44" fillId="3" borderId="7" xfId="0" applyFont="1" applyFill="1" applyBorder="1" applyAlignment="1">
      <alignment horizontal="left" vertical="top" wrapText="1"/>
    </xf>
    <xf numFmtId="0" fontId="43" fillId="0" borderId="1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top" wrapText="1"/>
    </xf>
    <xf numFmtId="179" fontId="43" fillId="0" borderId="1" xfId="0" applyNumberFormat="1" applyFont="1" applyBorder="1" applyAlignment="1">
      <alignment horizontal="right" vertical="top" wrapText="1"/>
    </xf>
    <xf numFmtId="44" fontId="43" fillId="0" borderId="1" xfId="1955" applyFont="1" applyBorder="1" applyAlignment="1" applyProtection="1">
      <alignment horizontal="right" vertical="top" wrapText="1"/>
    </xf>
    <xf numFmtId="0" fontId="44" fillId="0" borderId="1" xfId="0" applyFont="1" applyBorder="1" applyAlignment="1">
      <alignment horizontal="left" vertical="center" wrapText="1"/>
    </xf>
    <xf numFmtId="0" fontId="44" fillId="0" borderId="5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top" wrapText="1"/>
    </xf>
    <xf numFmtId="0" fontId="45" fillId="11" borderId="1" xfId="0" applyFont="1" applyFill="1" applyBorder="1" applyAlignment="1">
      <alignment horizontal="right" vertical="top" wrapText="1"/>
    </xf>
    <xf numFmtId="44" fontId="43" fillId="0" borderId="1" xfId="1955" applyFont="1" applyFill="1" applyBorder="1" applyAlignment="1" applyProtection="1">
      <alignment horizontal="right" vertical="top"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45" fillId="0" borderId="1" xfId="0" applyFont="1" applyBorder="1" applyAlignment="1">
      <alignment vertical="top" wrapText="1"/>
    </xf>
    <xf numFmtId="0" fontId="45" fillId="11" borderId="5" xfId="0" applyFont="1" applyFill="1" applyBorder="1" applyAlignment="1">
      <alignment horizontal="right" vertical="center" wrapText="1"/>
    </xf>
    <xf numFmtId="44" fontId="45" fillId="0" borderId="1" xfId="1955" applyFont="1" applyBorder="1" applyAlignment="1" applyProtection="1">
      <alignment horizontal="right" vertical="top" wrapText="1"/>
    </xf>
    <xf numFmtId="44" fontId="45" fillId="0" borderId="1" xfId="1955" applyFont="1" applyBorder="1" applyAlignment="1" applyProtection="1">
      <alignment horizontal="right" wrapText="1"/>
    </xf>
    <xf numFmtId="0" fontId="0" fillId="0" borderId="0" xfId="0" applyAlignment="1">
      <alignment vertical="center"/>
    </xf>
    <xf numFmtId="2" fontId="13" fillId="0" borderId="6" xfId="1957" applyNumberFormat="1" applyFont="1" applyBorder="1" applyAlignment="1" applyProtection="1">
      <alignment vertical="center"/>
      <protection locked="0"/>
    </xf>
    <xf numFmtId="2" fontId="59" fillId="6" borderId="28" xfId="1957" applyNumberFormat="1" applyFont="1" applyFill="1" applyBorder="1" applyAlignment="1" applyProtection="1">
      <alignment vertical="center"/>
      <protection locked="0"/>
    </xf>
    <xf numFmtId="0" fontId="58" fillId="8" borderId="0" xfId="0" applyFont="1" applyFill="1" applyAlignment="1">
      <alignment horizontal="center" vertical="center"/>
    </xf>
    <xf numFmtId="0" fontId="8" fillId="11" borderId="49" xfId="758" applyFont="1" applyFill="1" applyBorder="1" applyAlignment="1">
      <alignment horizontal="center"/>
    </xf>
    <xf numFmtId="0" fontId="8" fillId="11" borderId="50" xfId="758" applyFont="1" applyFill="1" applyBorder="1" applyAlignment="1">
      <alignment horizontal="center"/>
    </xf>
    <xf numFmtId="0" fontId="8" fillId="11" borderId="50" xfId="758" applyFont="1" applyFill="1" applyBorder="1" applyAlignment="1">
      <alignment horizontal="right"/>
    </xf>
    <xf numFmtId="0" fontId="6" fillId="0" borderId="0" xfId="870"/>
    <xf numFmtId="0" fontId="6" fillId="0" borderId="11" xfId="758" applyBorder="1"/>
    <xf numFmtId="0" fontId="6" fillId="0" borderId="1" xfId="758" applyBorder="1" applyAlignment="1">
      <alignment horizontal="center"/>
    </xf>
    <xf numFmtId="0" fontId="6" fillId="0" borderId="1" xfId="758" applyBorder="1" applyAlignment="1">
      <alignment horizontal="right"/>
    </xf>
    <xf numFmtId="0" fontId="6" fillId="0" borderId="1" xfId="758" applyBorder="1"/>
    <xf numFmtId="0" fontId="6" fillId="0" borderId="11" xfId="758" applyBorder="1" applyAlignment="1">
      <alignment horizontal="center"/>
    </xf>
    <xf numFmtId="49" fontId="6" fillId="0" borderId="1" xfId="758" applyNumberFormat="1" applyBorder="1"/>
    <xf numFmtId="164" fontId="0" fillId="0" borderId="1" xfId="918" applyFont="1" applyBorder="1"/>
    <xf numFmtId="10" fontId="0" fillId="0" borderId="1" xfId="919" applyNumberFormat="1" applyFont="1" applyBorder="1"/>
    <xf numFmtId="9" fontId="6" fillId="4" borderId="1" xfId="919" applyFont="1" applyFill="1" applyBorder="1"/>
    <xf numFmtId="164" fontId="6" fillId="0" borderId="1" xfId="758" applyNumberFormat="1" applyBorder="1"/>
    <xf numFmtId="0" fontId="6" fillId="0" borderId="0" xfId="758"/>
    <xf numFmtId="164" fontId="0" fillId="0" borderId="0" xfId="918" applyFont="1"/>
    <xf numFmtId="164" fontId="8" fillId="4" borderId="48" xfId="918" applyFont="1" applyFill="1" applyBorder="1"/>
    <xf numFmtId="164" fontId="6" fillId="4" borderId="53" xfId="758" applyNumberFormat="1" applyFill="1" applyBorder="1"/>
    <xf numFmtId="10" fontId="0" fillId="0" borderId="6" xfId="919" applyNumberFormat="1" applyFont="1" applyBorder="1"/>
    <xf numFmtId="10" fontId="6" fillId="3" borderId="51" xfId="758" applyNumberFormat="1" applyFill="1" applyBorder="1"/>
    <xf numFmtId="0" fontId="6" fillId="0" borderId="1" xfId="173" applyBorder="1" applyAlignment="1">
      <alignment horizontal="left" vertical="center" wrapText="1"/>
    </xf>
    <xf numFmtId="44" fontId="50" fillId="7" borderId="1" xfId="0" applyNumberFormat="1" applyFont="1" applyFill="1" applyBorder="1" applyAlignment="1">
      <alignment vertical="center" wrapText="1"/>
    </xf>
    <xf numFmtId="10" fontId="50" fillId="7" borderId="17" xfId="1956" applyNumberFormat="1" applyFont="1" applyFill="1" applyBorder="1" applyAlignment="1">
      <alignment vertical="center" wrapText="1"/>
    </xf>
    <xf numFmtId="10" fontId="56" fillId="3" borderId="1" xfId="1956" applyNumberFormat="1" applyFont="1" applyFill="1" applyBorder="1"/>
    <xf numFmtId="10" fontId="0" fillId="0" borderId="1" xfId="1956" applyNumberFormat="1" applyFont="1" applyBorder="1"/>
    <xf numFmtId="10" fontId="35" fillId="3" borderId="1" xfId="1956" applyNumberFormat="1" applyFont="1" applyFill="1" applyBorder="1"/>
    <xf numFmtId="181" fontId="13" fillId="6" borderId="37" xfId="1955" applyNumberFormat="1" applyFont="1" applyFill="1" applyBorder="1" applyAlignment="1" applyProtection="1">
      <alignment horizontal="center" vertical="center" wrapText="1"/>
      <protection locked="0"/>
    </xf>
    <xf numFmtId="43" fontId="54" fillId="0" borderId="0" xfId="0" applyNumberFormat="1" applyFont="1" applyAlignment="1">
      <alignment horizontal="center" vertical="center" wrapText="1"/>
    </xf>
    <xf numFmtId="44" fontId="54" fillId="0" borderId="0" xfId="0" applyNumberFormat="1" applyFont="1" applyAlignment="1">
      <alignment horizontal="center" vertical="center" wrapText="1"/>
    </xf>
    <xf numFmtId="2" fontId="13" fillId="6" borderId="37" xfId="1957" applyNumberFormat="1" applyFont="1" applyFill="1" applyBorder="1" applyAlignment="1" applyProtection="1">
      <alignment horizontal="left" vertical="center" wrapText="1"/>
      <protection locked="0"/>
    </xf>
    <xf numFmtId="2" fontId="13" fillId="0" borderId="34" xfId="1957" applyNumberFormat="1" applyFont="1" applyBorder="1" applyAlignment="1" applyProtection="1">
      <alignment horizontal="center" vertical="center" wrapText="1"/>
      <protection locked="0"/>
    </xf>
    <xf numFmtId="0" fontId="0" fillId="0" borderId="0" xfId="1956" applyNumberFormat="1" applyFont="1"/>
    <xf numFmtId="0" fontId="6" fillId="0" borderId="0" xfId="0" applyFont="1"/>
    <xf numFmtId="43" fontId="0" fillId="0" borderId="0" xfId="0" applyNumberFormat="1"/>
    <xf numFmtId="44" fontId="43" fillId="0" borderId="1" xfId="1955" applyFont="1" applyFill="1" applyBorder="1" applyAlignment="1" applyProtection="1">
      <alignment horizontal="center" vertical="top" wrapText="1"/>
    </xf>
    <xf numFmtId="44" fontId="43" fillId="0" borderId="1" xfId="1955" applyFont="1" applyBorder="1" applyAlignment="1" applyProtection="1">
      <alignment horizontal="center" vertical="top" wrapText="1"/>
    </xf>
    <xf numFmtId="10" fontId="0" fillId="0" borderId="1" xfId="1956" applyNumberFormat="1" applyFont="1" applyFill="1" applyBorder="1"/>
    <xf numFmtId="9" fontId="8" fillId="4" borderId="48" xfId="1956" applyFont="1" applyFill="1" applyBorder="1"/>
    <xf numFmtId="9" fontId="56" fillId="3" borderId="1" xfId="1956" applyFont="1" applyFill="1" applyBorder="1"/>
    <xf numFmtId="44" fontId="0" fillId="0" borderId="0" xfId="0" applyNumberFormat="1"/>
    <xf numFmtId="0" fontId="49" fillId="0" borderId="38" xfId="0" applyFont="1" applyBorder="1" applyAlignment="1">
      <alignment horizontal="center" vertical="center" wrapText="1"/>
    </xf>
    <xf numFmtId="0" fontId="55" fillId="3" borderId="1" xfId="0" applyFont="1" applyFill="1" applyBorder="1" applyAlignment="1">
      <alignment horizontal="right"/>
    </xf>
    <xf numFmtId="0" fontId="50" fillId="7" borderId="5" xfId="0" applyFont="1" applyFill="1" applyBorder="1" applyAlignment="1">
      <alignment horizontal="left" vertical="center" wrapText="1"/>
    </xf>
    <xf numFmtId="0" fontId="50" fillId="7" borderId="16" xfId="0" applyFont="1" applyFill="1" applyBorder="1" applyAlignment="1">
      <alignment horizontal="left" vertical="center" wrapText="1"/>
    </xf>
    <xf numFmtId="2" fontId="47" fillId="8" borderId="38" xfId="1957" applyNumberFormat="1" applyFont="1" applyFill="1" applyBorder="1" applyAlignment="1" applyProtection="1">
      <alignment horizontal="center" vertical="center"/>
      <protection locked="0"/>
    </xf>
    <xf numFmtId="2" fontId="47" fillId="8" borderId="31" xfId="1957" applyNumberFormat="1" applyFont="1" applyFill="1" applyBorder="1" applyAlignment="1" applyProtection="1">
      <alignment horizontal="center" vertical="center"/>
      <protection locked="0"/>
    </xf>
    <xf numFmtId="0" fontId="53" fillId="0" borderId="5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2" fillId="3" borderId="1" xfId="0" applyFont="1" applyFill="1" applyBorder="1" applyAlignment="1">
      <alignment horizontal="right"/>
    </xf>
    <xf numFmtId="0" fontId="49" fillId="4" borderId="5" xfId="0" applyFont="1" applyFill="1" applyBorder="1" applyAlignment="1">
      <alignment horizontal="left" vertical="center" wrapText="1"/>
    </xf>
    <xf numFmtId="0" fontId="49" fillId="4" borderId="16" xfId="0" applyFont="1" applyFill="1" applyBorder="1" applyAlignment="1">
      <alignment horizontal="left" vertical="center" wrapText="1"/>
    </xf>
    <xf numFmtId="0" fontId="49" fillId="4" borderId="17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2" fontId="13" fillId="0" borderId="6" xfId="1957" applyNumberFormat="1" applyFont="1" applyBorder="1" applyAlignment="1" applyProtection="1">
      <alignment horizontal="left" vertical="center"/>
      <protection locked="0"/>
    </xf>
    <xf numFmtId="2" fontId="13" fillId="0" borderId="0" xfId="1957" applyNumberFormat="1" applyFont="1" applyAlignment="1" applyProtection="1">
      <alignment horizontal="left" vertical="center"/>
      <protection locked="0"/>
    </xf>
    <xf numFmtId="2" fontId="13" fillId="0" borderId="34" xfId="1957" applyNumberFormat="1" applyFont="1" applyBorder="1" applyAlignment="1" applyProtection="1">
      <alignment horizontal="center" vertical="center"/>
      <protection locked="0"/>
    </xf>
    <xf numFmtId="2" fontId="13" fillId="0" borderId="7" xfId="1957" applyNumberFormat="1" applyFont="1" applyBorder="1" applyAlignment="1" applyProtection="1">
      <alignment horizontal="center" vertical="center"/>
      <protection locked="0"/>
    </xf>
    <xf numFmtId="181" fontId="13" fillId="6" borderId="37" xfId="1955" applyNumberFormat="1" applyFont="1" applyFill="1" applyBorder="1" applyAlignment="1" applyProtection="1">
      <alignment horizontal="center" vertical="center" wrapText="1"/>
      <protection locked="0"/>
    </xf>
    <xf numFmtId="181" fontId="13" fillId="6" borderId="31" xfId="1955" applyNumberFormat="1" applyFont="1" applyFill="1" applyBorder="1" applyAlignment="1" applyProtection="1">
      <alignment horizontal="center" vertical="center" wrapText="1"/>
      <protection locked="0"/>
    </xf>
    <xf numFmtId="0" fontId="52" fillId="3" borderId="5" xfId="0" applyFont="1" applyFill="1" applyBorder="1" applyAlignment="1">
      <alignment horizontal="right"/>
    </xf>
    <xf numFmtId="0" fontId="52" fillId="3" borderId="16" xfId="0" applyFont="1" applyFill="1" applyBorder="1" applyAlignment="1">
      <alignment horizontal="right"/>
    </xf>
    <xf numFmtId="0" fontId="52" fillId="3" borderId="17" xfId="0" applyFont="1" applyFill="1" applyBorder="1" applyAlignment="1">
      <alignment horizontal="right"/>
    </xf>
    <xf numFmtId="0" fontId="49" fillId="4" borderId="1" xfId="0" applyFont="1" applyFill="1" applyBorder="1" applyAlignment="1">
      <alignment horizontal="left" vertical="center" wrapText="1"/>
    </xf>
    <xf numFmtId="0" fontId="50" fillId="7" borderId="1" xfId="0" applyFont="1" applyFill="1" applyBorder="1" applyAlignment="1">
      <alignment horizontal="left" vertical="center" wrapText="1"/>
    </xf>
    <xf numFmtId="0" fontId="53" fillId="0" borderId="1" xfId="0" applyFont="1" applyBorder="1" applyAlignment="1">
      <alignment horizontal="center"/>
    </xf>
    <xf numFmtId="2" fontId="57" fillId="8" borderId="38" xfId="1957" applyNumberFormat="1" applyFont="1" applyFill="1" applyBorder="1" applyAlignment="1" applyProtection="1">
      <alignment horizontal="center" vertical="center"/>
      <protection locked="0"/>
    </xf>
    <xf numFmtId="2" fontId="57" fillId="8" borderId="31" xfId="1957" applyNumberFormat="1" applyFont="1" applyFill="1" applyBorder="1" applyAlignment="1" applyProtection="1">
      <alignment horizontal="center" vertical="center"/>
      <protection locked="0"/>
    </xf>
    <xf numFmtId="2" fontId="13" fillId="0" borderId="34" xfId="1957" applyNumberFormat="1" applyFont="1" applyBorder="1" applyAlignment="1" applyProtection="1">
      <alignment horizontal="left" vertical="center"/>
      <protection locked="0"/>
    </xf>
    <xf numFmtId="2" fontId="13" fillId="0" borderId="7" xfId="1957" applyNumberFormat="1" applyFont="1" applyBorder="1" applyAlignment="1" applyProtection="1">
      <alignment horizontal="left" vertical="center"/>
      <protection locked="0"/>
    </xf>
    <xf numFmtId="2" fontId="13" fillId="6" borderId="37" xfId="1957" applyNumberFormat="1" applyFont="1" applyFill="1" applyBorder="1" applyAlignment="1" applyProtection="1">
      <alignment horizontal="left" vertical="center"/>
      <protection locked="0"/>
    </xf>
    <xf numFmtId="2" fontId="13" fillId="6" borderId="31" xfId="1957" applyNumberFormat="1" applyFont="1" applyFill="1" applyBorder="1" applyAlignment="1" applyProtection="1">
      <alignment horizontal="left" vertical="center"/>
      <protection locked="0"/>
    </xf>
    <xf numFmtId="2" fontId="13" fillId="6" borderId="32" xfId="1957" applyNumberFormat="1" applyFont="1" applyFill="1" applyBorder="1" applyAlignment="1" applyProtection="1">
      <alignment horizontal="left" vertical="center"/>
      <protection locked="0"/>
    </xf>
    <xf numFmtId="0" fontId="36" fillId="9" borderId="18" xfId="173" applyFont="1" applyFill="1" applyBorder="1" applyAlignment="1" applyProtection="1">
      <alignment horizontal="center" vertical="center"/>
      <protection hidden="1"/>
    </xf>
    <xf numFmtId="0" fontId="36" fillId="9" borderId="19" xfId="173" applyFont="1" applyFill="1" applyBorder="1" applyAlignment="1" applyProtection="1">
      <alignment horizontal="center" vertical="center"/>
      <protection hidden="1"/>
    </xf>
    <xf numFmtId="0" fontId="36" fillId="9" borderId="20" xfId="173" applyFont="1" applyFill="1" applyBorder="1" applyAlignment="1" applyProtection="1">
      <alignment horizontal="center" vertical="center"/>
      <protection hidden="1"/>
    </xf>
    <xf numFmtId="0" fontId="37" fillId="0" borderId="21" xfId="173" applyFont="1" applyBorder="1" applyAlignment="1" applyProtection="1">
      <alignment horizontal="center" vertical="center"/>
      <protection hidden="1"/>
    </xf>
    <xf numFmtId="0" fontId="37" fillId="0" borderId="22" xfId="173" applyFont="1" applyBorder="1" applyAlignment="1" applyProtection="1">
      <alignment horizontal="center" vertical="center"/>
      <protection hidden="1"/>
    </xf>
    <xf numFmtId="0" fontId="37" fillId="0" borderId="23" xfId="173" applyFont="1" applyBorder="1" applyAlignment="1" applyProtection="1">
      <alignment horizontal="center" vertical="center"/>
      <protection hidden="1"/>
    </xf>
    <xf numFmtId="0" fontId="37" fillId="0" borderId="24" xfId="173" applyFont="1" applyBorder="1" applyAlignment="1" applyProtection="1">
      <alignment horizontal="left" vertical="center" wrapText="1"/>
      <protection hidden="1"/>
    </xf>
    <xf numFmtId="0" fontId="37" fillId="0" borderId="25" xfId="173" applyFont="1" applyBorder="1" applyAlignment="1" applyProtection="1">
      <alignment horizontal="left" vertical="center" wrapText="1"/>
      <protection hidden="1"/>
    </xf>
    <xf numFmtId="0" fontId="37" fillId="0" borderId="26" xfId="173" applyFont="1" applyBorder="1" applyAlignment="1" applyProtection="1">
      <alignment horizontal="left" vertical="center" wrapText="1"/>
      <protection hidden="1"/>
    </xf>
    <xf numFmtId="49" fontId="37" fillId="0" borderId="24" xfId="173" applyNumberFormat="1" applyFont="1" applyBorder="1" applyAlignment="1">
      <alignment horizontal="left"/>
    </xf>
    <xf numFmtId="49" fontId="37" fillId="0" borderId="25" xfId="173" applyNumberFormat="1" applyFont="1" applyBorder="1" applyAlignment="1">
      <alignment horizontal="left"/>
    </xf>
    <xf numFmtId="49" fontId="37" fillId="0" borderId="26" xfId="173" applyNumberFormat="1" applyFont="1" applyBorder="1" applyAlignment="1">
      <alignment horizontal="left"/>
    </xf>
    <xf numFmtId="0" fontId="37" fillId="0" borderId="6" xfId="173" applyFont="1" applyBorder="1" applyAlignment="1">
      <alignment horizontal="left" vertical="center" wrapText="1"/>
    </xf>
    <xf numFmtId="0" fontId="37" fillId="0" borderId="0" xfId="173" applyFont="1" applyAlignment="1">
      <alignment horizontal="left" vertical="center" wrapText="1"/>
    </xf>
    <xf numFmtId="0" fontId="37" fillId="0" borderId="7" xfId="173" applyFont="1" applyBorder="1" applyAlignment="1">
      <alignment horizontal="left" vertical="center" wrapText="1"/>
    </xf>
    <xf numFmtId="0" fontId="37" fillId="0" borderId="8" xfId="173" applyFont="1" applyBorder="1" applyAlignment="1">
      <alignment horizontal="left" vertical="center" wrapText="1"/>
    </xf>
    <xf numFmtId="0" fontId="37" fillId="0" borderId="9" xfId="173" applyFont="1" applyBorder="1" applyAlignment="1">
      <alignment horizontal="left" vertical="center" wrapText="1"/>
    </xf>
    <xf numFmtId="0" fontId="37" fillId="0" borderId="10" xfId="173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45" fillId="0" borderId="5" xfId="0" applyFont="1" applyBorder="1" applyAlignment="1">
      <alignment horizontal="right" vertical="top" wrapText="1"/>
    </xf>
    <xf numFmtId="0" fontId="45" fillId="0" borderId="16" xfId="0" applyFont="1" applyBorder="1" applyAlignment="1">
      <alignment horizontal="right" vertical="top" wrapText="1"/>
    </xf>
    <xf numFmtId="0" fontId="45" fillId="0" borderId="17" xfId="0" applyFont="1" applyBorder="1" applyAlignment="1">
      <alignment horizontal="right" vertical="top" wrapText="1"/>
    </xf>
    <xf numFmtId="0" fontId="45" fillId="0" borderId="5" xfId="0" applyFont="1" applyBorder="1" applyAlignment="1">
      <alignment horizontal="right" wrapText="1"/>
    </xf>
    <xf numFmtId="0" fontId="45" fillId="0" borderId="16" xfId="0" applyFont="1" applyBorder="1" applyAlignment="1">
      <alignment horizontal="right" wrapText="1"/>
    </xf>
    <xf numFmtId="0" fontId="45" fillId="0" borderId="17" xfId="0" applyFont="1" applyBorder="1" applyAlignment="1">
      <alignment horizontal="right" wrapText="1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43" fillId="3" borderId="6" xfId="0" applyFont="1" applyFill="1" applyBorder="1" applyAlignment="1">
      <alignment horizontal="center" vertical="center" wrapText="1"/>
    </xf>
    <xf numFmtId="0" fontId="43" fillId="3" borderId="0" xfId="0" applyFont="1" applyFill="1" applyAlignment="1">
      <alignment horizontal="center" vertical="center" wrapText="1"/>
    </xf>
    <xf numFmtId="0" fontId="43" fillId="0" borderId="5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top" wrapText="1"/>
    </xf>
    <xf numFmtId="0" fontId="45" fillId="0" borderId="5" xfId="0" applyFont="1" applyBorder="1" applyAlignment="1">
      <alignment horizontal="center" vertical="top" wrapText="1"/>
    </xf>
    <xf numFmtId="0" fontId="45" fillId="0" borderId="17" xfId="0" applyFont="1" applyBorder="1" applyAlignment="1">
      <alignment horizontal="center" vertical="top" wrapText="1"/>
    </xf>
    <xf numFmtId="0" fontId="41" fillId="0" borderId="37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2" fontId="13" fillId="0" borderId="0" xfId="1957" applyNumberFormat="1" applyFont="1" applyAlignment="1" applyProtection="1">
      <alignment horizontal="center" vertical="center"/>
      <protection locked="0"/>
    </xf>
    <xf numFmtId="0" fontId="42" fillId="11" borderId="5" xfId="0" applyFont="1" applyFill="1" applyBorder="1" applyAlignment="1">
      <alignment horizontal="center" vertical="center" wrapText="1"/>
    </xf>
    <xf numFmtId="0" fontId="42" fillId="11" borderId="16" xfId="0" applyFont="1" applyFill="1" applyBorder="1" applyAlignment="1">
      <alignment horizontal="center" vertical="center" wrapText="1"/>
    </xf>
    <xf numFmtId="0" fontId="42" fillId="11" borderId="17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/>
    </xf>
    <xf numFmtId="181" fontId="6" fillId="6" borderId="37" xfId="1955" applyNumberFormat="1" applyFont="1" applyFill="1" applyBorder="1" applyAlignment="1" applyProtection="1">
      <alignment horizontal="center" vertical="center" wrapText="1"/>
      <protection locked="0"/>
    </xf>
    <xf numFmtId="181" fontId="6" fillId="6" borderId="36" xfId="1955" applyNumberFormat="1" applyFont="1" applyFill="1" applyBorder="1" applyAlignment="1" applyProtection="1">
      <alignment horizontal="center" vertical="center" wrapText="1"/>
      <protection locked="0"/>
    </xf>
    <xf numFmtId="0" fontId="58" fillId="8" borderId="34" xfId="0" applyFont="1" applyFill="1" applyBorder="1" applyAlignment="1">
      <alignment horizontal="center" vertical="center"/>
    </xf>
    <xf numFmtId="0" fontId="58" fillId="8" borderId="0" xfId="0" applyFont="1" applyFill="1" applyAlignment="1">
      <alignment horizontal="center" vertical="center"/>
    </xf>
    <xf numFmtId="0" fontId="45" fillId="0" borderId="5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6" fillId="4" borderId="51" xfId="758" applyFill="1" applyBorder="1" applyAlignment="1">
      <alignment horizontal="right"/>
    </xf>
    <xf numFmtId="0" fontId="6" fillId="4" borderId="47" xfId="758" applyFill="1" applyBorder="1" applyAlignment="1">
      <alignment horizontal="right"/>
    </xf>
    <xf numFmtId="0" fontId="6" fillId="4" borderId="52" xfId="758" applyFill="1" applyBorder="1" applyAlignment="1">
      <alignment horizontal="right"/>
    </xf>
    <xf numFmtId="2" fontId="13" fillId="6" borderId="28" xfId="1957" applyNumberFormat="1" applyFont="1" applyFill="1" applyBorder="1" applyAlignment="1" applyProtection="1">
      <alignment horizontal="left" vertical="center"/>
      <protection locked="0"/>
    </xf>
    <xf numFmtId="2" fontId="13" fillId="6" borderId="44" xfId="1957" applyNumberFormat="1" applyFont="1" applyFill="1" applyBorder="1" applyAlignment="1" applyProtection="1">
      <alignment horizontal="left" vertical="center"/>
      <protection locked="0"/>
    </xf>
    <xf numFmtId="0" fontId="8" fillId="11" borderId="46" xfId="758" applyFont="1" applyFill="1" applyBorder="1" applyAlignment="1">
      <alignment horizontal="center"/>
    </xf>
    <xf numFmtId="0" fontId="8" fillId="11" borderId="47" xfId="758" applyFont="1" applyFill="1" applyBorder="1" applyAlignment="1">
      <alignment horizontal="center"/>
    </xf>
    <xf numFmtId="0" fontId="58" fillId="8" borderId="40" xfId="0" applyFont="1" applyFill="1" applyBorder="1" applyAlignment="1">
      <alignment horizontal="center" vertical="center"/>
    </xf>
    <xf numFmtId="0" fontId="58" fillId="8" borderId="38" xfId="0" applyFont="1" applyFill="1" applyBorder="1" applyAlignment="1">
      <alignment horizontal="center" vertical="center"/>
    </xf>
    <xf numFmtId="0" fontId="58" fillId="8" borderId="45" xfId="0" applyFont="1" applyFill="1" applyBorder="1" applyAlignment="1">
      <alignment horizontal="center" vertical="center"/>
    </xf>
    <xf numFmtId="0" fontId="58" fillId="8" borderId="9" xfId="0" applyFont="1" applyFill="1" applyBorder="1" applyAlignment="1">
      <alignment horizontal="center" vertical="center"/>
    </xf>
    <xf numFmtId="0" fontId="6" fillId="4" borderId="51" xfId="758" applyFill="1" applyBorder="1" applyAlignment="1">
      <alignment horizontal="center"/>
    </xf>
    <xf numFmtId="0" fontId="6" fillId="4" borderId="52" xfId="758" applyFill="1" applyBorder="1" applyAlignment="1">
      <alignment horizontal="center"/>
    </xf>
  </cellXfs>
  <cellStyles count="1958">
    <cellStyle name="_x000d__x000a_JournalTemplate=C:\COMFO\CTALK\JOURSTD.TPL_x000d__x000a_LbStateAddress=3 3 0 251 1 89 2 311_x000d__x000a_LbStateJou" xfId="77" xr:uid="{00000000-0005-0000-0000-000000000000}"/>
    <cellStyle name="20% - Ênfase1 100" xfId="1" xr:uid="{00000000-0005-0000-0000-000001000000}"/>
    <cellStyle name="60% - Ênfase6 37" xfId="2" xr:uid="{00000000-0005-0000-0000-000002000000}"/>
    <cellStyle name="Comma_Arauco Piping list" xfId="78" xr:uid="{00000000-0005-0000-0000-000003000000}"/>
    <cellStyle name="Comma0" xfId="79" xr:uid="{00000000-0005-0000-0000-000004000000}"/>
    <cellStyle name="CORES" xfId="80" xr:uid="{00000000-0005-0000-0000-000005000000}"/>
    <cellStyle name="Currency [0]_Arauco Piping list" xfId="81" xr:uid="{00000000-0005-0000-0000-000006000000}"/>
    <cellStyle name="Currency_Arauco Piping list" xfId="82" xr:uid="{00000000-0005-0000-0000-000007000000}"/>
    <cellStyle name="Currency0" xfId="83" xr:uid="{00000000-0005-0000-0000-000008000000}"/>
    <cellStyle name="Data" xfId="84" xr:uid="{00000000-0005-0000-0000-000009000000}"/>
    <cellStyle name="Date" xfId="85" xr:uid="{00000000-0005-0000-0000-00000A000000}"/>
    <cellStyle name="Excel Built-in Excel Built-in Excel Built-in Excel Built-in Excel Built-in Excel Built-in Excel Built-in Excel Built-in Separador de milhares 4" xfId="3" xr:uid="{00000000-0005-0000-0000-00000B000000}"/>
    <cellStyle name="Excel Built-in Excel Built-in Excel Built-in Excel Built-in Excel Built-in Excel Built-in Excel Built-in Separador de milhares 4" xfId="4" xr:uid="{00000000-0005-0000-0000-00000C000000}"/>
    <cellStyle name="Excel Built-in Normal" xfId="5" xr:uid="{00000000-0005-0000-0000-00000D000000}"/>
    <cellStyle name="Excel Built-in Normal 1" xfId="6" xr:uid="{00000000-0005-0000-0000-00000E000000}"/>
    <cellStyle name="Excel Built-in Normal 2" xfId="7" xr:uid="{00000000-0005-0000-0000-00000F000000}"/>
    <cellStyle name="Excel Built-in Normal 3" xfId="86" xr:uid="{00000000-0005-0000-0000-000010000000}"/>
    <cellStyle name="Excel_BuiltIn_Comma" xfId="8" xr:uid="{00000000-0005-0000-0000-000011000000}"/>
    <cellStyle name="Fixed" xfId="87" xr:uid="{00000000-0005-0000-0000-000012000000}"/>
    <cellStyle name="Fixo" xfId="88" xr:uid="{00000000-0005-0000-0000-000013000000}"/>
    <cellStyle name="Followed Hyperlink" xfId="89" xr:uid="{00000000-0005-0000-0000-000014000000}"/>
    <cellStyle name="Grey" xfId="90" xr:uid="{00000000-0005-0000-0000-000015000000}"/>
    <cellStyle name="Heading" xfId="9" xr:uid="{00000000-0005-0000-0000-000016000000}"/>
    <cellStyle name="Heading 1" xfId="91" xr:uid="{00000000-0005-0000-0000-000017000000}"/>
    <cellStyle name="Heading 2" xfId="92" xr:uid="{00000000-0005-0000-0000-000018000000}"/>
    <cellStyle name="Heading1" xfId="10" xr:uid="{00000000-0005-0000-0000-000019000000}"/>
    <cellStyle name="Hiperlink 2" xfId="93" xr:uid="{00000000-0005-0000-0000-00001A000000}"/>
    <cellStyle name="Indefinido" xfId="94" xr:uid="{00000000-0005-0000-0000-00001B000000}"/>
    <cellStyle name="Input [yellow]" xfId="95" xr:uid="{00000000-0005-0000-0000-00001C000000}"/>
    <cellStyle name="material" xfId="96" xr:uid="{00000000-0005-0000-0000-00001D000000}"/>
    <cellStyle name="material 2" xfId="417" xr:uid="{00000000-0005-0000-0000-00001E000000}"/>
    <cellStyle name="material 2 2" xfId="976" xr:uid="{00000000-0005-0000-0000-00001F000000}"/>
    <cellStyle name="material 3" xfId="358" xr:uid="{00000000-0005-0000-0000-000020000000}"/>
    <cellStyle name="material 4" xfId="242" xr:uid="{00000000-0005-0000-0000-000021000000}"/>
    <cellStyle name="MINIPG" xfId="97" xr:uid="{00000000-0005-0000-0000-000022000000}"/>
    <cellStyle name="Moeda" xfId="1955" builtinId="4"/>
    <cellStyle name="Moeda 2" xfId="98" xr:uid="{00000000-0005-0000-0000-000024000000}"/>
    <cellStyle name="Normal" xfId="0" builtinId="0"/>
    <cellStyle name="Normal - Style1" xfId="99" xr:uid="{00000000-0005-0000-0000-000026000000}"/>
    <cellStyle name="Normal 10" xfId="100" xr:uid="{00000000-0005-0000-0000-000027000000}"/>
    <cellStyle name="Normal 10 2" xfId="187" xr:uid="{00000000-0005-0000-0000-000028000000}"/>
    <cellStyle name="Normal 10 2 2" xfId="927" xr:uid="{00000000-0005-0000-0000-000029000000}"/>
    <cellStyle name="Normal 10 3" xfId="870" xr:uid="{00000000-0005-0000-0000-00002A000000}"/>
    <cellStyle name="Normal 100" xfId="869" xr:uid="{00000000-0005-0000-0000-00002B000000}"/>
    <cellStyle name="Normal 101" xfId="1189" xr:uid="{00000000-0005-0000-0000-00002C000000}"/>
    <cellStyle name="Normal 102" xfId="1192" xr:uid="{00000000-0005-0000-0000-00002D000000}"/>
    <cellStyle name="Normal 103" xfId="1926" xr:uid="{00000000-0005-0000-0000-00002E000000}"/>
    <cellStyle name="Normal 104" xfId="1931" xr:uid="{00000000-0005-0000-0000-00002F000000}"/>
    <cellStyle name="Normal 105" xfId="1935" xr:uid="{00000000-0005-0000-0000-000030000000}"/>
    <cellStyle name="Normal 106" xfId="1941" xr:uid="{00000000-0005-0000-0000-000031000000}"/>
    <cellStyle name="Normal 107" xfId="1948" xr:uid="{00000000-0005-0000-0000-000032000000}"/>
    <cellStyle name="Normal 108" xfId="1932" xr:uid="{00000000-0005-0000-0000-000033000000}"/>
    <cellStyle name="Normal 109" xfId="1951" xr:uid="{00000000-0005-0000-0000-000034000000}"/>
    <cellStyle name="Normal 11" xfId="101" xr:uid="{00000000-0005-0000-0000-000035000000}"/>
    <cellStyle name="Normal 11 2" xfId="188" xr:uid="{00000000-0005-0000-0000-000036000000}"/>
    <cellStyle name="Normal 11 2 2" xfId="928" xr:uid="{00000000-0005-0000-0000-000037000000}"/>
    <cellStyle name="Normal 11 3" xfId="871" xr:uid="{00000000-0005-0000-0000-000038000000}"/>
    <cellStyle name="Normal 110" xfId="1946" xr:uid="{00000000-0005-0000-0000-000039000000}"/>
    <cellStyle name="Normal 111" xfId="1927" xr:uid="{00000000-0005-0000-0000-00003A000000}"/>
    <cellStyle name="Normal 112" xfId="1953" xr:uid="{00000000-0005-0000-0000-00003B000000}"/>
    <cellStyle name="Normal 113" xfId="1949" xr:uid="{00000000-0005-0000-0000-00003C000000}"/>
    <cellStyle name="Normal 114" xfId="1943" xr:uid="{00000000-0005-0000-0000-00003D000000}"/>
    <cellStyle name="Normal 115" xfId="1934" xr:uid="{00000000-0005-0000-0000-00003E000000}"/>
    <cellStyle name="Normal 116" xfId="1930" xr:uid="{00000000-0005-0000-0000-00003F000000}"/>
    <cellStyle name="Normal 117" xfId="1936" xr:uid="{00000000-0005-0000-0000-000040000000}"/>
    <cellStyle name="Normal 118" xfId="1929" xr:uid="{00000000-0005-0000-0000-000041000000}"/>
    <cellStyle name="Normal 119" xfId="1940" xr:uid="{00000000-0005-0000-0000-000042000000}"/>
    <cellStyle name="Normal 12" xfId="102" xr:uid="{00000000-0005-0000-0000-000043000000}"/>
    <cellStyle name="Normal 12 2" xfId="418" xr:uid="{00000000-0005-0000-0000-000044000000}"/>
    <cellStyle name="Normal 12 2 2" xfId="977" xr:uid="{00000000-0005-0000-0000-000045000000}"/>
    <cellStyle name="Normal 12 3" xfId="359" xr:uid="{00000000-0005-0000-0000-000046000000}"/>
    <cellStyle name="Normal 12 4" xfId="243" xr:uid="{00000000-0005-0000-0000-000047000000}"/>
    <cellStyle name="Normal 120" xfId="1928" xr:uid="{00000000-0005-0000-0000-000048000000}"/>
    <cellStyle name="Normal 121" xfId="1937" xr:uid="{00000000-0005-0000-0000-000049000000}"/>
    <cellStyle name="Normal 122" xfId="1952" xr:uid="{00000000-0005-0000-0000-00004A000000}"/>
    <cellStyle name="Normal 123" xfId="1933" xr:uid="{00000000-0005-0000-0000-00004B000000}"/>
    <cellStyle name="Normal 124" xfId="1954" xr:uid="{00000000-0005-0000-0000-00004C000000}"/>
    <cellStyle name="Normal 125" xfId="1944" xr:uid="{00000000-0005-0000-0000-00004D000000}"/>
    <cellStyle name="Normal 126" xfId="1945" xr:uid="{00000000-0005-0000-0000-00004E000000}"/>
    <cellStyle name="Normal 127" xfId="1938" xr:uid="{00000000-0005-0000-0000-00004F000000}"/>
    <cellStyle name="Normal 128" xfId="1950" xr:uid="{00000000-0005-0000-0000-000050000000}"/>
    <cellStyle name="Normal 129" xfId="1939" xr:uid="{00000000-0005-0000-0000-000051000000}"/>
    <cellStyle name="Normal 13" xfId="103" xr:uid="{00000000-0005-0000-0000-000052000000}"/>
    <cellStyle name="Normal 13 10" xfId="1194" xr:uid="{00000000-0005-0000-0000-000053000000}"/>
    <cellStyle name="Normal 13 2" xfId="104" xr:uid="{00000000-0005-0000-0000-000054000000}"/>
    <cellStyle name="Normal 13 2 2" xfId="420" xr:uid="{00000000-0005-0000-0000-000055000000}"/>
    <cellStyle name="Normal 13 2 2 2" xfId="625" xr:uid="{00000000-0005-0000-0000-000056000000}"/>
    <cellStyle name="Normal 13 2 2 2 2" xfId="1091" xr:uid="{00000000-0005-0000-0000-000057000000}"/>
    <cellStyle name="Normal 13 2 2 2 2 2" xfId="1239" xr:uid="{00000000-0005-0000-0000-000058000000}"/>
    <cellStyle name="Normal 13 2 2 2 3" xfId="1238" xr:uid="{00000000-0005-0000-0000-000059000000}"/>
    <cellStyle name="Normal 13 2 2 3" xfId="776" xr:uid="{00000000-0005-0000-0000-00005A000000}"/>
    <cellStyle name="Normal 13 2 2 3 2" xfId="1240" xr:uid="{00000000-0005-0000-0000-00005B000000}"/>
    <cellStyle name="Normal 13 2 2 4" xfId="1237" xr:uid="{00000000-0005-0000-0000-00005C000000}"/>
    <cellStyle name="Normal 13 2 3" xfId="527" xr:uid="{00000000-0005-0000-0000-00005D000000}"/>
    <cellStyle name="Normal 13 2 3 2" xfId="669" xr:uid="{00000000-0005-0000-0000-00005E000000}"/>
    <cellStyle name="Normal 13 2 3 2 2" xfId="1134" xr:uid="{00000000-0005-0000-0000-00005F000000}"/>
    <cellStyle name="Normal 13 2 3 2 2 2" xfId="1243" xr:uid="{00000000-0005-0000-0000-000060000000}"/>
    <cellStyle name="Normal 13 2 3 2 3" xfId="1242" xr:uid="{00000000-0005-0000-0000-000061000000}"/>
    <cellStyle name="Normal 13 2 3 3" xfId="822" xr:uid="{00000000-0005-0000-0000-000062000000}"/>
    <cellStyle name="Normal 13 2 3 3 2" xfId="1244" xr:uid="{00000000-0005-0000-0000-000063000000}"/>
    <cellStyle name="Normal 13 2 3 4" xfId="1241" xr:uid="{00000000-0005-0000-0000-000064000000}"/>
    <cellStyle name="Normal 13 2 4" xfId="361" xr:uid="{00000000-0005-0000-0000-000065000000}"/>
    <cellStyle name="Normal 13 2 4 2" xfId="932" xr:uid="{00000000-0005-0000-0000-000066000000}"/>
    <cellStyle name="Normal 13 2 4 2 2" xfId="1246" xr:uid="{00000000-0005-0000-0000-000067000000}"/>
    <cellStyle name="Normal 13 2 4 3" xfId="1245" xr:uid="{00000000-0005-0000-0000-000068000000}"/>
    <cellStyle name="Normal 13 2 5" xfId="579" xr:uid="{00000000-0005-0000-0000-000069000000}"/>
    <cellStyle name="Normal 13 2 5 2" xfId="1045" xr:uid="{00000000-0005-0000-0000-00006A000000}"/>
    <cellStyle name="Normal 13 2 5 2 2" xfId="1248" xr:uid="{00000000-0005-0000-0000-00006B000000}"/>
    <cellStyle name="Normal 13 2 5 3" xfId="1247" xr:uid="{00000000-0005-0000-0000-00006C000000}"/>
    <cellStyle name="Normal 13 2 6" xfId="245" xr:uid="{00000000-0005-0000-0000-00006D000000}"/>
    <cellStyle name="Normal 13 2 6 2" xfId="873" xr:uid="{00000000-0005-0000-0000-00006E000000}"/>
    <cellStyle name="Normal 13 2 6 2 2" xfId="1250" xr:uid="{00000000-0005-0000-0000-00006F000000}"/>
    <cellStyle name="Normal 13 2 6 3" xfId="1249" xr:uid="{00000000-0005-0000-0000-000070000000}"/>
    <cellStyle name="Normal 13 2 7" xfId="728" xr:uid="{00000000-0005-0000-0000-000071000000}"/>
    <cellStyle name="Normal 13 2 7 2" xfId="1251" xr:uid="{00000000-0005-0000-0000-000072000000}"/>
    <cellStyle name="Normal 13 2 8" xfId="1195" xr:uid="{00000000-0005-0000-0000-000073000000}"/>
    <cellStyle name="Normal 13 3" xfId="105" xr:uid="{00000000-0005-0000-0000-000074000000}"/>
    <cellStyle name="Normal 13 3 2" xfId="421" xr:uid="{00000000-0005-0000-0000-000075000000}"/>
    <cellStyle name="Normal 13 3 2 2" xfId="626" xr:uid="{00000000-0005-0000-0000-000076000000}"/>
    <cellStyle name="Normal 13 3 2 2 2" xfId="1092" xr:uid="{00000000-0005-0000-0000-000077000000}"/>
    <cellStyle name="Normal 13 3 2 2 2 2" xfId="1254" xr:uid="{00000000-0005-0000-0000-000078000000}"/>
    <cellStyle name="Normal 13 3 2 2 3" xfId="1253" xr:uid="{00000000-0005-0000-0000-000079000000}"/>
    <cellStyle name="Normal 13 3 2 3" xfId="777" xr:uid="{00000000-0005-0000-0000-00007A000000}"/>
    <cellStyle name="Normal 13 3 2 3 2" xfId="1255" xr:uid="{00000000-0005-0000-0000-00007B000000}"/>
    <cellStyle name="Normal 13 3 2 4" xfId="1252" xr:uid="{00000000-0005-0000-0000-00007C000000}"/>
    <cellStyle name="Normal 13 3 3" xfId="528" xr:uid="{00000000-0005-0000-0000-00007D000000}"/>
    <cellStyle name="Normal 13 3 3 2" xfId="670" xr:uid="{00000000-0005-0000-0000-00007E000000}"/>
    <cellStyle name="Normal 13 3 3 2 2" xfId="1135" xr:uid="{00000000-0005-0000-0000-00007F000000}"/>
    <cellStyle name="Normal 13 3 3 2 2 2" xfId="1258" xr:uid="{00000000-0005-0000-0000-000080000000}"/>
    <cellStyle name="Normal 13 3 3 2 3" xfId="1257" xr:uid="{00000000-0005-0000-0000-000081000000}"/>
    <cellStyle name="Normal 13 3 3 3" xfId="823" xr:uid="{00000000-0005-0000-0000-000082000000}"/>
    <cellStyle name="Normal 13 3 3 3 2" xfId="1259" xr:uid="{00000000-0005-0000-0000-000083000000}"/>
    <cellStyle name="Normal 13 3 3 4" xfId="1256" xr:uid="{00000000-0005-0000-0000-000084000000}"/>
    <cellStyle name="Normal 13 3 4" xfId="362" xr:uid="{00000000-0005-0000-0000-000085000000}"/>
    <cellStyle name="Normal 13 3 4 2" xfId="933" xr:uid="{00000000-0005-0000-0000-000086000000}"/>
    <cellStyle name="Normal 13 3 4 2 2" xfId="1261" xr:uid="{00000000-0005-0000-0000-000087000000}"/>
    <cellStyle name="Normal 13 3 4 3" xfId="1260" xr:uid="{00000000-0005-0000-0000-000088000000}"/>
    <cellStyle name="Normal 13 3 5" xfId="580" xr:uid="{00000000-0005-0000-0000-000089000000}"/>
    <cellStyle name="Normal 13 3 5 2" xfId="1046" xr:uid="{00000000-0005-0000-0000-00008A000000}"/>
    <cellStyle name="Normal 13 3 5 2 2" xfId="1263" xr:uid="{00000000-0005-0000-0000-00008B000000}"/>
    <cellStyle name="Normal 13 3 5 3" xfId="1262" xr:uid="{00000000-0005-0000-0000-00008C000000}"/>
    <cellStyle name="Normal 13 3 6" xfId="246" xr:uid="{00000000-0005-0000-0000-00008D000000}"/>
    <cellStyle name="Normal 13 3 6 2" xfId="874" xr:uid="{00000000-0005-0000-0000-00008E000000}"/>
    <cellStyle name="Normal 13 3 6 2 2" xfId="1265" xr:uid="{00000000-0005-0000-0000-00008F000000}"/>
    <cellStyle name="Normal 13 3 6 3" xfId="1264" xr:uid="{00000000-0005-0000-0000-000090000000}"/>
    <cellStyle name="Normal 13 3 7" xfId="729" xr:uid="{00000000-0005-0000-0000-000091000000}"/>
    <cellStyle name="Normal 13 3 7 2" xfId="1266" xr:uid="{00000000-0005-0000-0000-000092000000}"/>
    <cellStyle name="Normal 13 3 8" xfId="1196" xr:uid="{00000000-0005-0000-0000-000093000000}"/>
    <cellStyle name="Normal 13 4" xfId="180" xr:uid="{00000000-0005-0000-0000-000094000000}"/>
    <cellStyle name="Normal 13 4 2" xfId="299" xr:uid="{00000000-0005-0000-0000-000095000000}"/>
    <cellStyle name="Normal 13 4 2 2" xfId="524" xr:uid="{00000000-0005-0000-0000-000096000000}"/>
    <cellStyle name="Normal 13 4 2 2 2" xfId="1041" xr:uid="{00000000-0005-0000-0000-000097000000}"/>
    <cellStyle name="Normal 13 4 2 2 2 2" xfId="1269" xr:uid="{00000000-0005-0000-0000-000098000000}"/>
    <cellStyle name="Normal 13 4 2 2 3" xfId="1268" xr:uid="{00000000-0005-0000-0000-000099000000}"/>
    <cellStyle name="Normal 13 4 2 3" xfId="666" xr:uid="{00000000-0005-0000-0000-00009A000000}"/>
    <cellStyle name="Normal 13 4 2 3 2" xfId="1131" xr:uid="{00000000-0005-0000-0000-00009B000000}"/>
    <cellStyle name="Normal 13 4 2 3 2 2" xfId="1271" xr:uid="{00000000-0005-0000-0000-00009C000000}"/>
    <cellStyle name="Normal 13 4 2 3 3" xfId="1270" xr:uid="{00000000-0005-0000-0000-00009D000000}"/>
    <cellStyle name="Normal 13 4 2 4" xfId="716" xr:uid="{00000000-0005-0000-0000-00009E000000}"/>
    <cellStyle name="Normal 13 4 2 4 2" xfId="1179" xr:uid="{00000000-0005-0000-0000-00009F000000}"/>
    <cellStyle name="Normal 13 4 2 4 2 2" xfId="1273" xr:uid="{00000000-0005-0000-0000-0000A0000000}"/>
    <cellStyle name="Normal 13 4 2 4 3" xfId="1272" xr:uid="{00000000-0005-0000-0000-0000A1000000}"/>
    <cellStyle name="Normal 13 4 2 5" xfId="819" xr:uid="{00000000-0005-0000-0000-0000A2000000}"/>
    <cellStyle name="Normal 13 4 2 5 2" xfId="1274" xr:uid="{00000000-0005-0000-0000-0000A3000000}"/>
    <cellStyle name="Normal 13 4 2 6" xfId="1267" xr:uid="{00000000-0005-0000-0000-0000A4000000}"/>
    <cellStyle name="Normal 13 4 3" xfId="300" xr:uid="{00000000-0005-0000-0000-0000A5000000}"/>
    <cellStyle name="Normal 13 4 3 2" xfId="525" xr:uid="{00000000-0005-0000-0000-0000A6000000}"/>
    <cellStyle name="Normal 13 4 3 2 2" xfId="1042" xr:uid="{00000000-0005-0000-0000-0000A7000000}"/>
    <cellStyle name="Normal 13 4 3 2 2 2" xfId="1277" xr:uid="{00000000-0005-0000-0000-0000A8000000}"/>
    <cellStyle name="Normal 13 4 3 2 3" xfId="1276" xr:uid="{00000000-0005-0000-0000-0000A9000000}"/>
    <cellStyle name="Normal 13 4 3 3" xfId="667" xr:uid="{00000000-0005-0000-0000-0000AA000000}"/>
    <cellStyle name="Normal 13 4 3 3 2" xfId="1132" xr:uid="{00000000-0005-0000-0000-0000AB000000}"/>
    <cellStyle name="Normal 13 4 3 3 2 2" xfId="1279" xr:uid="{00000000-0005-0000-0000-0000AC000000}"/>
    <cellStyle name="Normal 13 4 3 3 3" xfId="1278" xr:uid="{00000000-0005-0000-0000-0000AD000000}"/>
    <cellStyle name="Normal 13 4 3 4" xfId="820" xr:uid="{00000000-0005-0000-0000-0000AE000000}"/>
    <cellStyle name="Normal 13 4 3 4 2" xfId="1280" xr:uid="{00000000-0005-0000-0000-0000AF000000}"/>
    <cellStyle name="Normal 13 4 3 5" xfId="1275" xr:uid="{00000000-0005-0000-0000-0000B0000000}"/>
    <cellStyle name="Normal 13 4 4" xfId="411" xr:uid="{00000000-0005-0000-0000-0000B1000000}"/>
    <cellStyle name="Normal 13 4 4 2" xfId="971" xr:uid="{00000000-0005-0000-0000-0000B2000000}"/>
    <cellStyle name="Normal 13 4 4 2 2" xfId="1282" xr:uid="{00000000-0005-0000-0000-0000B3000000}"/>
    <cellStyle name="Normal 13 4 4 3" xfId="1281" xr:uid="{00000000-0005-0000-0000-0000B4000000}"/>
    <cellStyle name="Normal 13 4 5" xfId="618" xr:uid="{00000000-0005-0000-0000-0000B5000000}"/>
    <cellStyle name="Normal 13 4 5 2" xfId="1084" xr:uid="{00000000-0005-0000-0000-0000B6000000}"/>
    <cellStyle name="Normal 13 4 5 2 2" xfId="1284" xr:uid="{00000000-0005-0000-0000-0000B7000000}"/>
    <cellStyle name="Normal 13 4 5 3" xfId="1283" xr:uid="{00000000-0005-0000-0000-0000B8000000}"/>
    <cellStyle name="Normal 13 4 6" xfId="715" xr:uid="{00000000-0005-0000-0000-0000B9000000}"/>
    <cellStyle name="Normal 13 4 6 2" xfId="1178" xr:uid="{00000000-0005-0000-0000-0000BA000000}"/>
    <cellStyle name="Normal 13 4 6 2 2" xfId="1286" xr:uid="{00000000-0005-0000-0000-0000BB000000}"/>
    <cellStyle name="Normal 13 4 6 3" xfId="1285" xr:uid="{00000000-0005-0000-0000-0000BC000000}"/>
    <cellStyle name="Normal 13 4 7" xfId="295" xr:uid="{00000000-0005-0000-0000-0000BD000000}"/>
    <cellStyle name="Normal 13 4 7 2" xfId="920" xr:uid="{00000000-0005-0000-0000-0000BE000000}"/>
    <cellStyle name="Normal 13 4 7 2 2" xfId="1288" xr:uid="{00000000-0005-0000-0000-0000BF000000}"/>
    <cellStyle name="Normal 13 4 7 3" xfId="1287" xr:uid="{00000000-0005-0000-0000-0000C0000000}"/>
    <cellStyle name="Normal 13 4 8" xfId="769" xr:uid="{00000000-0005-0000-0000-0000C1000000}"/>
    <cellStyle name="Normal 13 4 8 2" xfId="1289" xr:uid="{00000000-0005-0000-0000-0000C2000000}"/>
    <cellStyle name="Normal 13 4 9" xfId="1234" xr:uid="{00000000-0005-0000-0000-0000C3000000}"/>
    <cellStyle name="Normal 13 5" xfId="301" xr:uid="{00000000-0005-0000-0000-0000C4000000}"/>
    <cellStyle name="Normal 13 5 2" xfId="568" xr:uid="{00000000-0005-0000-0000-0000C5000000}"/>
    <cellStyle name="Normal 13 5 2 2" xfId="709" xr:uid="{00000000-0005-0000-0000-0000C6000000}"/>
    <cellStyle name="Normal 13 5 2 2 2" xfId="1174" xr:uid="{00000000-0005-0000-0000-0000C7000000}"/>
    <cellStyle name="Normal 13 5 2 2 2 2" xfId="1293" xr:uid="{00000000-0005-0000-0000-0000C8000000}"/>
    <cellStyle name="Normal 13 5 2 2 3" xfId="1292" xr:uid="{00000000-0005-0000-0000-0000C9000000}"/>
    <cellStyle name="Normal 13 5 2 3" xfId="862" xr:uid="{00000000-0005-0000-0000-0000CA000000}"/>
    <cellStyle name="Normal 13 5 2 3 2" xfId="1294" xr:uid="{00000000-0005-0000-0000-0000CB000000}"/>
    <cellStyle name="Normal 13 5 2 4" xfId="1291" xr:uid="{00000000-0005-0000-0000-0000CC000000}"/>
    <cellStyle name="Normal 13 5 3" xfId="419" xr:uid="{00000000-0005-0000-0000-0000CD000000}"/>
    <cellStyle name="Normal 13 5 3 2" xfId="978" xr:uid="{00000000-0005-0000-0000-0000CE000000}"/>
    <cellStyle name="Normal 13 5 3 2 2" xfId="1296" xr:uid="{00000000-0005-0000-0000-0000CF000000}"/>
    <cellStyle name="Normal 13 5 3 3" xfId="1295" xr:uid="{00000000-0005-0000-0000-0000D0000000}"/>
    <cellStyle name="Normal 13 5 4" xfId="624" xr:uid="{00000000-0005-0000-0000-0000D1000000}"/>
    <cellStyle name="Normal 13 5 4 2" xfId="1090" xr:uid="{00000000-0005-0000-0000-0000D2000000}"/>
    <cellStyle name="Normal 13 5 4 2 2" xfId="1298" xr:uid="{00000000-0005-0000-0000-0000D3000000}"/>
    <cellStyle name="Normal 13 5 4 3" xfId="1297" xr:uid="{00000000-0005-0000-0000-0000D4000000}"/>
    <cellStyle name="Normal 13 5 5" xfId="775" xr:uid="{00000000-0005-0000-0000-0000D5000000}"/>
    <cellStyle name="Normal 13 5 5 2" xfId="1299" xr:uid="{00000000-0005-0000-0000-0000D6000000}"/>
    <cellStyle name="Normal 13 5 6" xfId="1290" xr:uid="{00000000-0005-0000-0000-0000D7000000}"/>
    <cellStyle name="Normal 13 6" xfId="360" xr:uid="{00000000-0005-0000-0000-0000D8000000}"/>
    <cellStyle name="Normal 13 6 2" xfId="931" xr:uid="{00000000-0005-0000-0000-0000D9000000}"/>
    <cellStyle name="Normal 13 6 2 2" xfId="1301" xr:uid="{00000000-0005-0000-0000-0000DA000000}"/>
    <cellStyle name="Normal 13 6 3" xfId="1300" xr:uid="{00000000-0005-0000-0000-0000DB000000}"/>
    <cellStyle name="Normal 13 7" xfId="578" xr:uid="{00000000-0005-0000-0000-0000DC000000}"/>
    <cellStyle name="Normal 13 7 2" xfId="1044" xr:uid="{00000000-0005-0000-0000-0000DD000000}"/>
    <cellStyle name="Normal 13 7 2 2" xfId="1303" xr:uid="{00000000-0005-0000-0000-0000DE000000}"/>
    <cellStyle name="Normal 13 7 3" xfId="1302" xr:uid="{00000000-0005-0000-0000-0000DF000000}"/>
    <cellStyle name="Normal 13 8" xfId="244" xr:uid="{00000000-0005-0000-0000-0000E0000000}"/>
    <cellStyle name="Normal 13 8 2" xfId="872" xr:uid="{00000000-0005-0000-0000-0000E1000000}"/>
    <cellStyle name="Normal 13 8 2 2" xfId="1305" xr:uid="{00000000-0005-0000-0000-0000E2000000}"/>
    <cellStyle name="Normal 13 8 3" xfId="1304" xr:uid="{00000000-0005-0000-0000-0000E3000000}"/>
    <cellStyle name="Normal 13 9" xfId="727" xr:uid="{00000000-0005-0000-0000-0000E4000000}"/>
    <cellStyle name="Normal 13 9 2" xfId="1306" xr:uid="{00000000-0005-0000-0000-0000E5000000}"/>
    <cellStyle name="Normal 130" xfId="1947" xr:uid="{00000000-0005-0000-0000-0000E6000000}"/>
    <cellStyle name="Normal 131" xfId="1942" xr:uid="{00000000-0005-0000-0000-0000E7000000}"/>
    <cellStyle name="Normal 14" xfId="106" xr:uid="{00000000-0005-0000-0000-0000E8000000}"/>
    <cellStyle name="Normal 14 10" xfId="1197" xr:uid="{00000000-0005-0000-0000-0000E9000000}"/>
    <cellStyle name="Normal 14 2" xfId="107" xr:uid="{00000000-0005-0000-0000-0000EA000000}"/>
    <cellStyle name="Normal 14 2 2" xfId="423" xr:uid="{00000000-0005-0000-0000-0000EB000000}"/>
    <cellStyle name="Normal 14 2 2 2" xfId="628" xr:uid="{00000000-0005-0000-0000-0000EC000000}"/>
    <cellStyle name="Normal 14 2 2 2 2" xfId="1094" xr:uid="{00000000-0005-0000-0000-0000ED000000}"/>
    <cellStyle name="Normal 14 2 2 2 2 2" xfId="1309" xr:uid="{00000000-0005-0000-0000-0000EE000000}"/>
    <cellStyle name="Normal 14 2 2 2 3" xfId="1308" xr:uid="{00000000-0005-0000-0000-0000EF000000}"/>
    <cellStyle name="Normal 14 2 2 3" xfId="779" xr:uid="{00000000-0005-0000-0000-0000F0000000}"/>
    <cellStyle name="Normal 14 2 2 3 2" xfId="1310" xr:uid="{00000000-0005-0000-0000-0000F1000000}"/>
    <cellStyle name="Normal 14 2 2 4" xfId="1307" xr:uid="{00000000-0005-0000-0000-0000F2000000}"/>
    <cellStyle name="Normal 14 2 3" xfId="530" xr:uid="{00000000-0005-0000-0000-0000F3000000}"/>
    <cellStyle name="Normal 14 2 3 2" xfId="672" xr:uid="{00000000-0005-0000-0000-0000F4000000}"/>
    <cellStyle name="Normal 14 2 3 2 2" xfId="1137" xr:uid="{00000000-0005-0000-0000-0000F5000000}"/>
    <cellStyle name="Normal 14 2 3 2 2 2" xfId="1313" xr:uid="{00000000-0005-0000-0000-0000F6000000}"/>
    <cellStyle name="Normal 14 2 3 2 3" xfId="1312" xr:uid="{00000000-0005-0000-0000-0000F7000000}"/>
    <cellStyle name="Normal 14 2 3 3" xfId="825" xr:uid="{00000000-0005-0000-0000-0000F8000000}"/>
    <cellStyle name="Normal 14 2 3 3 2" xfId="1314" xr:uid="{00000000-0005-0000-0000-0000F9000000}"/>
    <cellStyle name="Normal 14 2 3 4" xfId="1311" xr:uid="{00000000-0005-0000-0000-0000FA000000}"/>
    <cellStyle name="Normal 14 2 4" xfId="364" xr:uid="{00000000-0005-0000-0000-0000FB000000}"/>
    <cellStyle name="Normal 14 2 4 2" xfId="935" xr:uid="{00000000-0005-0000-0000-0000FC000000}"/>
    <cellStyle name="Normal 14 2 4 2 2" xfId="1316" xr:uid="{00000000-0005-0000-0000-0000FD000000}"/>
    <cellStyle name="Normal 14 2 4 3" xfId="1315" xr:uid="{00000000-0005-0000-0000-0000FE000000}"/>
    <cellStyle name="Normal 14 2 5" xfId="582" xr:uid="{00000000-0005-0000-0000-0000FF000000}"/>
    <cellStyle name="Normal 14 2 5 2" xfId="1048" xr:uid="{00000000-0005-0000-0000-000000010000}"/>
    <cellStyle name="Normal 14 2 5 2 2" xfId="1318" xr:uid="{00000000-0005-0000-0000-000001010000}"/>
    <cellStyle name="Normal 14 2 5 3" xfId="1317" xr:uid="{00000000-0005-0000-0000-000002010000}"/>
    <cellStyle name="Normal 14 2 6" xfId="248" xr:uid="{00000000-0005-0000-0000-000003010000}"/>
    <cellStyle name="Normal 14 2 6 2" xfId="876" xr:uid="{00000000-0005-0000-0000-000004010000}"/>
    <cellStyle name="Normal 14 2 6 2 2" xfId="1320" xr:uid="{00000000-0005-0000-0000-000005010000}"/>
    <cellStyle name="Normal 14 2 6 3" xfId="1319" xr:uid="{00000000-0005-0000-0000-000006010000}"/>
    <cellStyle name="Normal 14 2 7" xfId="731" xr:uid="{00000000-0005-0000-0000-000007010000}"/>
    <cellStyle name="Normal 14 2 7 2" xfId="1321" xr:uid="{00000000-0005-0000-0000-000008010000}"/>
    <cellStyle name="Normal 14 2 8" xfId="1198" xr:uid="{00000000-0005-0000-0000-000009010000}"/>
    <cellStyle name="Normal 14 3" xfId="108" xr:uid="{00000000-0005-0000-0000-00000A010000}"/>
    <cellStyle name="Normal 14 3 2" xfId="424" xr:uid="{00000000-0005-0000-0000-00000B010000}"/>
    <cellStyle name="Normal 14 3 2 2" xfId="629" xr:uid="{00000000-0005-0000-0000-00000C010000}"/>
    <cellStyle name="Normal 14 3 2 2 2" xfId="1095" xr:uid="{00000000-0005-0000-0000-00000D010000}"/>
    <cellStyle name="Normal 14 3 2 2 2 2" xfId="1324" xr:uid="{00000000-0005-0000-0000-00000E010000}"/>
    <cellStyle name="Normal 14 3 2 2 3" xfId="1323" xr:uid="{00000000-0005-0000-0000-00000F010000}"/>
    <cellStyle name="Normal 14 3 2 3" xfId="780" xr:uid="{00000000-0005-0000-0000-000010010000}"/>
    <cellStyle name="Normal 14 3 2 3 2" xfId="1325" xr:uid="{00000000-0005-0000-0000-000011010000}"/>
    <cellStyle name="Normal 14 3 2 4" xfId="1322" xr:uid="{00000000-0005-0000-0000-000012010000}"/>
    <cellStyle name="Normal 14 3 3" xfId="531" xr:uid="{00000000-0005-0000-0000-000013010000}"/>
    <cellStyle name="Normal 14 3 3 2" xfId="673" xr:uid="{00000000-0005-0000-0000-000014010000}"/>
    <cellStyle name="Normal 14 3 3 2 2" xfId="1138" xr:uid="{00000000-0005-0000-0000-000015010000}"/>
    <cellStyle name="Normal 14 3 3 2 2 2" xfId="1328" xr:uid="{00000000-0005-0000-0000-000016010000}"/>
    <cellStyle name="Normal 14 3 3 2 3" xfId="1327" xr:uid="{00000000-0005-0000-0000-000017010000}"/>
    <cellStyle name="Normal 14 3 3 3" xfId="826" xr:uid="{00000000-0005-0000-0000-000018010000}"/>
    <cellStyle name="Normal 14 3 3 3 2" xfId="1329" xr:uid="{00000000-0005-0000-0000-000019010000}"/>
    <cellStyle name="Normal 14 3 3 4" xfId="1326" xr:uid="{00000000-0005-0000-0000-00001A010000}"/>
    <cellStyle name="Normal 14 3 4" xfId="365" xr:uid="{00000000-0005-0000-0000-00001B010000}"/>
    <cellStyle name="Normal 14 3 4 2" xfId="936" xr:uid="{00000000-0005-0000-0000-00001C010000}"/>
    <cellStyle name="Normal 14 3 4 2 2" xfId="1331" xr:uid="{00000000-0005-0000-0000-00001D010000}"/>
    <cellStyle name="Normal 14 3 4 3" xfId="1330" xr:uid="{00000000-0005-0000-0000-00001E010000}"/>
    <cellStyle name="Normal 14 3 5" xfId="583" xr:uid="{00000000-0005-0000-0000-00001F010000}"/>
    <cellStyle name="Normal 14 3 5 2" xfId="1049" xr:uid="{00000000-0005-0000-0000-000020010000}"/>
    <cellStyle name="Normal 14 3 5 2 2" xfId="1333" xr:uid="{00000000-0005-0000-0000-000021010000}"/>
    <cellStyle name="Normal 14 3 5 3" xfId="1332" xr:uid="{00000000-0005-0000-0000-000022010000}"/>
    <cellStyle name="Normal 14 3 6" xfId="249" xr:uid="{00000000-0005-0000-0000-000023010000}"/>
    <cellStyle name="Normal 14 3 6 2" xfId="877" xr:uid="{00000000-0005-0000-0000-000024010000}"/>
    <cellStyle name="Normal 14 3 6 2 2" xfId="1335" xr:uid="{00000000-0005-0000-0000-000025010000}"/>
    <cellStyle name="Normal 14 3 6 3" xfId="1334" xr:uid="{00000000-0005-0000-0000-000026010000}"/>
    <cellStyle name="Normal 14 3 7" xfId="732" xr:uid="{00000000-0005-0000-0000-000027010000}"/>
    <cellStyle name="Normal 14 3 7 2" xfId="1336" xr:uid="{00000000-0005-0000-0000-000028010000}"/>
    <cellStyle name="Normal 14 3 8" xfId="1199" xr:uid="{00000000-0005-0000-0000-000029010000}"/>
    <cellStyle name="Normal 14 4" xfId="422" xr:uid="{00000000-0005-0000-0000-00002A010000}"/>
    <cellStyle name="Normal 14 4 2" xfId="627" xr:uid="{00000000-0005-0000-0000-00002B010000}"/>
    <cellStyle name="Normal 14 4 2 2" xfId="1093" xr:uid="{00000000-0005-0000-0000-00002C010000}"/>
    <cellStyle name="Normal 14 4 2 2 2" xfId="1339" xr:uid="{00000000-0005-0000-0000-00002D010000}"/>
    <cellStyle name="Normal 14 4 2 3" xfId="1338" xr:uid="{00000000-0005-0000-0000-00002E010000}"/>
    <cellStyle name="Normal 14 4 3" xfId="778" xr:uid="{00000000-0005-0000-0000-00002F010000}"/>
    <cellStyle name="Normal 14 4 3 2" xfId="1340" xr:uid="{00000000-0005-0000-0000-000030010000}"/>
    <cellStyle name="Normal 14 4 4" xfId="1337" xr:uid="{00000000-0005-0000-0000-000031010000}"/>
    <cellStyle name="Normal 14 5" xfId="529" xr:uid="{00000000-0005-0000-0000-000032010000}"/>
    <cellStyle name="Normal 14 5 2" xfId="671" xr:uid="{00000000-0005-0000-0000-000033010000}"/>
    <cellStyle name="Normal 14 5 2 2" xfId="1136" xr:uid="{00000000-0005-0000-0000-000034010000}"/>
    <cellStyle name="Normal 14 5 2 2 2" xfId="1343" xr:uid="{00000000-0005-0000-0000-000035010000}"/>
    <cellStyle name="Normal 14 5 2 3" xfId="1342" xr:uid="{00000000-0005-0000-0000-000036010000}"/>
    <cellStyle name="Normal 14 5 3" xfId="824" xr:uid="{00000000-0005-0000-0000-000037010000}"/>
    <cellStyle name="Normal 14 5 3 2" xfId="1344" xr:uid="{00000000-0005-0000-0000-000038010000}"/>
    <cellStyle name="Normal 14 5 4" xfId="1341" xr:uid="{00000000-0005-0000-0000-000039010000}"/>
    <cellStyle name="Normal 14 6" xfId="363" xr:uid="{00000000-0005-0000-0000-00003A010000}"/>
    <cellStyle name="Normal 14 6 2" xfId="934" xr:uid="{00000000-0005-0000-0000-00003B010000}"/>
    <cellStyle name="Normal 14 6 2 2" xfId="1346" xr:uid="{00000000-0005-0000-0000-00003C010000}"/>
    <cellStyle name="Normal 14 6 3" xfId="1345" xr:uid="{00000000-0005-0000-0000-00003D010000}"/>
    <cellStyle name="Normal 14 7" xfId="581" xr:uid="{00000000-0005-0000-0000-00003E010000}"/>
    <cellStyle name="Normal 14 7 2" xfId="1047" xr:uid="{00000000-0005-0000-0000-00003F010000}"/>
    <cellStyle name="Normal 14 7 2 2" xfId="1348" xr:uid="{00000000-0005-0000-0000-000040010000}"/>
    <cellStyle name="Normal 14 7 3" xfId="1347" xr:uid="{00000000-0005-0000-0000-000041010000}"/>
    <cellStyle name="Normal 14 8" xfId="247" xr:uid="{00000000-0005-0000-0000-000042010000}"/>
    <cellStyle name="Normal 14 8 2" xfId="875" xr:uid="{00000000-0005-0000-0000-000043010000}"/>
    <cellStyle name="Normal 14 8 2 2" xfId="1350" xr:uid="{00000000-0005-0000-0000-000044010000}"/>
    <cellStyle name="Normal 14 8 3" xfId="1349" xr:uid="{00000000-0005-0000-0000-000045010000}"/>
    <cellStyle name="Normal 14 9" xfId="730" xr:uid="{00000000-0005-0000-0000-000046010000}"/>
    <cellStyle name="Normal 14 9 2" xfId="1351" xr:uid="{00000000-0005-0000-0000-000047010000}"/>
    <cellStyle name="Normal 15" xfId="109" xr:uid="{00000000-0005-0000-0000-000048010000}"/>
    <cellStyle name="Normal 15 2" xfId="110" xr:uid="{00000000-0005-0000-0000-000049010000}"/>
    <cellStyle name="Normal 16" xfId="111" xr:uid="{00000000-0005-0000-0000-00004A010000}"/>
    <cellStyle name="Normal 16 10" xfId="1200" xr:uid="{00000000-0005-0000-0000-00004B010000}"/>
    <cellStyle name="Normal 16 2" xfId="112" xr:uid="{00000000-0005-0000-0000-00004C010000}"/>
    <cellStyle name="Normal 16 2 2" xfId="426" xr:uid="{00000000-0005-0000-0000-00004D010000}"/>
    <cellStyle name="Normal 16 2 2 2" xfId="631" xr:uid="{00000000-0005-0000-0000-00004E010000}"/>
    <cellStyle name="Normal 16 2 2 2 2" xfId="1097" xr:uid="{00000000-0005-0000-0000-00004F010000}"/>
    <cellStyle name="Normal 16 2 2 2 2 2" xfId="1354" xr:uid="{00000000-0005-0000-0000-000050010000}"/>
    <cellStyle name="Normal 16 2 2 2 3" xfId="1353" xr:uid="{00000000-0005-0000-0000-000051010000}"/>
    <cellStyle name="Normal 16 2 2 3" xfId="782" xr:uid="{00000000-0005-0000-0000-000052010000}"/>
    <cellStyle name="Normal 16 2 2 3 2" xfId="1355" xr:uid="{00000000-0005-0000-0000-000053010000}"/>
    <cellStyle name="Normal 16 2 2 4" xfId="1352" xr:uid="{00000000-0005-0000-0000-000054010000}"/>
    <cellStyle name="Normal 16 2 3" xfId="533" xr:uid="{00000000-0005-0000-0000-000055010000}"/>
    <cellStyle name="Normal 16 2 3 2" xfId="675" xr:uid="{00000000-0005-0000-0000-000056010000}"/>
    <cellStyle name="Normal 16 2 3 2 2" xfId="1140" xr:uid="{00000000-0005-0000-0000-000057010000}"/>
    <cellStyle name="Normal 16 2 3 2 2 2" xfId="1358" xr:uid="{00000000-0005-0000-0000-000058010000}"/>
    <cellStyle name="Normal 16 2 3 2 3" xfId="1357" xr:uid="{00000000-0005-0000-0000-000059010000}"/>
    <cellStyle name="Normal 16 2 3 3" xfId="828" xr:uid="{00000000-0005-0000-0000-00005A010000}"/>
    <cellStyle name="Normal 16 2 3 3 2" xfId="1359" xr:uid="{00000000-0005-0000-0000-00005B010000}"/>
    <cellStyle name="Normal 16 2 3 4" xfId="1356" xr:uid="{00000000-0005-0000-0000-00005C010000}"/>
    <cellStyle name="Normal 16 2 4" xfId="367" xr:uid="{00000000-0005-0000-0000-00005D010000}"/>
    <cellStyle name="Normal 16 2 4 2" xfId="938" xr:uid="{00000000-0005-0000-0000-00005E010000}"/>
    <cellStyle name="Normal 16 2 4 2 2" xfId="1361" xr:uid="{00000000-0005-0000-0000-00005F010000}"/>
    <cellStyle name="Normal 16 2 4 3" xfId="1360" xr:uid="{00000000-0005-0000-0000-000060010000}"/>
    <cellStyle name="Normal 16 2 5" xfId="585" xr:uid="{00000000-0005-0000-0000-000061010000}"/>
    <cellStyle name="Normal 16 2 5 2" xfId="1051" xr:uid="{00000000-0005-0000-0000-000062010000}"/>
    <cellStyle name="Normal 16 2 5 2 2" xfId="1363" xr:uid="{00000000-0005-0000-0000-000063010000}"/>
    <cellStyle name="Normal 16 2 5 3" xfId="1362" xr:uid="{00000000-0005-0000-0000-000064010000}"/>
    <cellStyle name="Normal 16 2 6" xfId="251" xr:uid="{00000000-0005-0000-0000-000065010000}"/>
    <cellStyle name="Normal 16 2 6 2" xfId="880" xr:uid="{00000000-0005-0000-0000-000066010000}"/>
    <cellStyle name="Normal 16 2 6 2 2" xfId="1365" xr:uid="{00000000-0005-0000-0000-000067010000}"/>
    <cellStyle name="Normal 16 2 6 3" xfId="1364" xr:uid="{00000000-0005-0000-0000-000068010000}"/>
    <cellStyle name="Normal 16 2 7" xfId="734" xr:uid="{00000000-0005-0000-0000-000069010000}"/>
    <cellStyle name="Normal 16 2 7 2" xfId="1366" xr:uid="{00000000-0005-0000-0000-00006A010000}"/>
    <cellStyle name="Normal 16 2 8" xfId="1201" xr:uid="{00000000-0005-0000-0000-00006B010000}"/>
    <cellStyle name="Normal 16 3" xfId="113" xr:uid="{00000000-0005-0000-0000-00006C010000}"/>
    <cellStyle name="Normal 16 3 2" xfId="427" xr:uid="{00000000-0005-0000-0000-00006D010000}"/>
    <cellStyle name="Normal 16 3 2 2" xfId="632" xr:uid="{00000000-0005-0000-0000-00006E010000}"/>
    <cellStyle name="Normal 16 3 2 2 2" xfId="1098" xr:uid="{00000000-0005-0000-0000-00006F010000}"/>
    <cellStyle name="Normal 16 3 2 2 2 2" xfId="1369" xr:uid="{00000000-0005-0000-0000-000070010000}"/>
    <cellStyle name="Normal 16 3 2 2 3" xfId="1368" xr:uid="{00000000-0005-0000-0000-000071010000}"/>
    <cellStyle name="Normal 16 3 2 3" xfId="783" xr:uid="{00000000-0005-0000-0000-000072010000}"/>
    <cellStyle name="Normal 16 3 2 3 2" xfId="1370" xr:uid="{00000000-0005-0000-0000-000073010000}"/>
    <cellStyle name="Normal 16 3 2 4" xfId="1367" xr:uid="{00000000-0005-0000-0000-000074010000}"/>
    <cellStyle name="Normal 16 3 3" xfId="534" xr:uid="{00000000-0005-0000-0000-000075010000}"/>
    <cellStyle name="Normal 16 3 3 2" xfId="676" xr:uid="{00000000-0005-0000-0000-000076010000}"/>
    <cellStyle name="Normal 16 3 3 2 2" xfId="1141" xr:uid="{00000000-0005-0000-0000-000077010000}"/>
    <cellStyle name="Normal 16 3 3 2 2 2" xfId="1373" xr:uid="{00000000-0005-0000-0000-000078010000}"/>
    <cellStyle name="Normal 16 3 3 2 3" xfId="1372" xr:uid="{00000000-0005-0000-0000-000079010000}"/>
    <cellStyle name="Normal 16 3 3 3" xfId="829" xr:uid="{00000000-0005-0000-0000-00007A010000}"/>
    <cellStyle name="Normal 16 3 3 3 2" xfId="1374" xr:uid="{00000000-0005-0000-0000-00007B010000}"/>
    <cellStyle name="Normal 16 3 3 4" xfId="1371" xr:uid="{00000000-0005-0000-0000-00007C010000}"/>
    <cellStyle name="Normal 16 3 4" xfId="368" xr:uid="{00000000-0005-0000-0000-00007D010000}"/>
    <cellStyle name="Normal 16 3 4 2" xfId="939" xr:uid="{00000000-0005-0000-0000-00007E010000}"/>
    <cellStyle name="Normal 16 3 4 2 2" xfId="1376" xr:uid="{00000000-0005-0000-0000-00007F010000}"/>
    <cellStyle name="Normal 16 3 4 3" xfId="1375" xr:uid="{00000000-0005-0000-0000-000080010000}"/>
    <cellStyle name="Normal 16 3 5" xfId="586" xr:uid="{00000000-0005-0000-0000-000081010000}"/>
    <cellStyle name="Normal 16 3 5 2" xfId="1052" xr:uid="{00000000-0005-0000-0000-000082010000}"/>
    <cellStyle name="Normal 16 3 5 2 2" xfId="1378" xr:uid="{00000000-0005-0000-0000-000083010000}"/>
    <cellStyle name="Normal 16 3 5 3" xfId="1377" xr:uid="{00000000-0005-0000-0000-000084010000}"/>
    <cellStyle name="Normal 16 3 6" xfId="252" xr:uid="{00000000-0005-0000-0000-000085010000}"/>
    <cellStyle name="Normal 16 3 6 2" xfId="881" xr:uid="{00000000-0005-0000-0000-000086010000}"/>
    <cellStyle name="Normal 16 3 6 2 2" xfId="1380" xr:uid="{00000000-0005-0000-0000-000087010000}"/>
    <cellStyle name="Normal 16 3 6 3" xfId="1379" xr:uid="{00000000-0005-0000-0000-000088010000}"/>
    <cellStyle name="Normal 16 3 7" xfId="735" xr:uid="{00000000-0005-0000-0000-000089010000}"/>
    <cellStyle name="Normal 16 3 7 2" xfId="1381" xr:uid="{00000000-0005-0000-0000-00008A010000}"/>
    <cellStyle name="Normal 16 3 8" xfId="1202" xr:uid="{00000000-0005-0000-0000-00008B010000}"/>
    <cellStyle name="Normal 16 4" xfId="425" xr:uid="{00000000-0005-0000-0000-00008C010000}"/>
    <cellStyle name="Normal 16 4 2" xfId="630" xr:uid="{00000000-0005-0000-0000-00008D010000}"/>
    <cellStyle name="Normal 16 4 2 2" xfId="1096" xr:uid="{00000000-0005-0000-0000-00008E010000}"/>
    <cellStyle name="Normal 16 4 2 2 2" xfId="1384" xr:uid="{00000000-0005-0000-0000-00008F010000}"/>
    <cellStyle name="Normal 16 4 2 3" xfId="1383" xr:uid="{00000000-0005-0000-0000-000090010000}"/>
    <cellStyle name="Normal 16 4 3" xfId="781" xr:uid="{00000000-0005-0000-0000-000091010000}"/>
    <cellStyle name="Normal 16 4 3 2" xfId="1385" xr:uid="{00000000-0005-0000-0000-000092010000}"/>
    <cellStyle name="Normal 16 4 4" xfId="1382" xr:uid="{00000000-0005-0000-0000-000093010000}"/>
    <cellStyle name="Normal 16 5" xfId="532" xr:uid="{00000000-0005-0000-0000-000094010000}"/>
    <cellStyle name="Normal 16 5 2" xfId="674" xr:uid="{00000000-0005-0000-0000-000095010000}"/>
    <cellStyle name="Normal 16 5 2 2" xfId="1139" xr:uid="{00000000-0005-0000-0000-000096010000}"/>
    <cellStyle name="Normal 16 5 2 2 2" xfId="1388" xr:uid="{00000000-0005-0000-0000-000097010000}"/>
    <cellStyle name="Normal 16 5 2 3" xfId="1387" xr:uid="{00000000-0005-0000-0000-000098010000}"/>
    <cellStyle name="Normal 16 5 3" xfId="827" xr:uid="{00000000-0005-0000-0000-000099010000}"/>
    <cellStyle name="Normal 16 5 3 2" xfId="1389" xr:uid="{00000000-0005-0000-0000-00009A010000}"/>
    <cellStyle name="Normal 16 5 4" xfId="1386" xr:uid="{00000000-0005-0000-0000-00009B010000}"/>
    <cellStyle name="Normal 16 6" xfId="366" xr:uid="{00000000-0005-0000-0000-00009C010000}"/>
    <cellStyle name="Normal 16 6 2" xfId="937" xr:uid="{00000000-0005-0000-0000-00009D010000}"/>
    <cellStyle name="Normal 16 6 2 2" xfId="1391" xr:uid="{00000000-0005-0000-0000-00009E010000}"/>
    <cellStyle name="Normal 16 6 3" xfId="1390" xr:uid="{00000000-0005-0000-0000-00009F010000}"/>
    <cellStyle name="Normal 16 7" xfId="584" xr:uid="{00000000-0005-0000-0000-0000A0010000}"/>
    <cellStyle name="Normal 16 7 2" xfId="1050" xr:uid="{00000000-0005-0000-0000-0000A1010000}"/>
    <cellStyle name="Normal 16 7 2 2" xfId="1393" xr:uid="{00000000-0005-0000-0000-0000A2010000}"/>
    <cellStyle name="Normal 16 7 3" xfId="1392" xr:uid="{00000000-0005-0000-0000-0000A3010000}"/>
    <cellStyle name="Normal 16 8" xfId="250" xr:uid="{00000000-0005-0000-0000-0000A4010000}"/>
    <cellStyle name="Normal 16 8 2" xfId="879" xr:uid="{00000000-0005-0000-0000-0000A5010000}"/>
    <cellStyle name="Normal 16 8 2 2" xfId="1395" xr:uid="{00000000-0005-0000-0000-0000A6010000}"/>
    <cellStyle name="Normal 16 8 3" xfId="1394" xr:uid="{00000000-0005-0000-0000-0000A7010000}"/>
    <cellStyle name="Normal 16 9" xfId="733" xr:uid="{00000000-0005-0000-0000-0000A8010000}"/>
    <cellStyle name="Normal 16 9 2" xfId="1396" xr:uid="{00000000-0005-0000-0000-0000A9010000}"/>
    <cellStyle name="Normal 17" xfId="51" xr:uid="{00000000-0005-0000-0000-0000AA010000}"/>
    <cellStyle name="Normal 17 2" xfId="428" xr:uid="{00000000-0005-0000-0000-0000AB010000}"/>
    <cellStyle name="Normal 17 2 2" xfId="979" xr:uid="{00000000-0005-0000-0000-0000AC010000}"/>
    <cellStyle name="Normal 17 3" xfId="332" xr:uid="{00000000-0005-0000-0000-0000AD010000}"/>
    <cellStyle name="Normal 17 4" xfId="216" xr:uid="{00000000-0005-0000-0000-0000AE010000}"/>
    <cellStyle name="Normal 18" xfId="61" xr:uid="{00000000-0005-0000-0000-0000AF010000}"/>
    <cellStyle name="Normal 18 2" xfId="429" xr:uid="{00000000-0005-0000-0000-0000B0010000}"/>
    <cellStyle name="Normal 18 2 2" xfId="980" xr:uid="{00000000-0005-0000-0000-0000B1010000}"/>
    <cellStyle name="Normal 18 3" xfId="342" xr:uid="{00000000-0005-0000-0000-0000B2010000}"/>
    <cellStyle name="Normal 18 4" xfId="226" xr:uid="{00000000-0005-0000-0000-0000B3010000}"/>
    <cellStyle name="Normal 19" xfId="42" xr:uid="{00000000-0005-0000-0000-0000B4010000}"/>
    <cellStyle name="Normal 19 2" xfId="430" xr:uid="{00000000-0005-0000-0000-0000B5010000}"/>
    <cellStyle name="Normal 19 2 2" xfId="981" xr:uid="{00000000-0005-0000-0000-0000B6010000}"/>
    <cellStyle name="Normal 19 3" xfId="323" xr:uid="{00000000-0005-0000-0000-0000B7010000}"/>
    <cellStyle name="Normal 19 4" xfId="207" xr:uid="{00000000-0005-0000-0000-0000B8010000}"/>
    <cellStyle name="Normal 2" xfId="11" xr:uid="{00000000-0005-0000-0000-0000B9010000}"/>
    <cellStyle name="Normal 2 2" xfId="114" xr:uid="{00000000-0005-0000-0000-0000BA010000}"/>
    <cellStyle name="Normal 2 2 2" xfId="173" xr:uid="{00000000-0005-0000-0000-0000BB010000}"/>
    <cellStyle name="Normal 2 2 2 2" xfId="758" xr:uid="{00000000-0005-0000-0000-0000BC010000}"/>
    <cellStyle name="Normal 2 3" xfId="726" xr:uid="{00000000-0005-0000-0000-0000BD010000}"/>
    <cellStyle name="Normal 20" xfId="47" xr:uid="{00000000-0005-0000-0000-0000BE010000}"/>
    <cellStyle name="Normal 20 2" xfId="431" xr:uid="{00000000-0005-0000-0000-0000BF010000}"/>
    <cellStyle name="Normal 20 2 2" xfId="982" xr:uid="{00000000-0005-0000-0000-0000C0010000}"/>
    <cellStyle name="Normal 20 3" xfId="328" xr:uid="{00000000-0005-0000-0000-0000C1010000}"/>
    <cellStyle name="Normal 20 4" xfId="212" xr:uid="{00000000-0005-0000-0000-0000C2010000}"/>
    <cellStyle name="Normal 21" xfId="56" xr:uid="{00000000-0005-0000-0000-0000C3010000}"/>
    <cellStyle name="Normal 21 2" xfId="432" xr:uid="{00000000-0005-0000-0000-0000C4010000}"/>
    <cellStyle name="Normal 21 2 2" xfId="983" xr:uid="{00000000-0005-0000-0000-0000C5010000}"/>
    <cellStyle name="Normal 21 3" xfId="337" xr:uid="{00000000-0005-0000-0000-0000C6010000}"/>
    <cellStyle name="Normal 21 4" xfId="221" xr:uid="{00000000-0005-0000-0000-0000C7010000}"/>
    <cellStyle name="Normal 22" xfId="38" xr:uid="{00000000-0005-0000-0000-0000C8010000}"/>
    <cellStyle name="Normal 22 2" xfId="433" xr:uid="{00000000-0005-0000-0000-0000C9010000}"/>
    <cellStyle name="Normal 22 2 2" xfId="984" xr:uid="{00000000-0005-0000-0000-0000CA010000}"/>
    <cellStyle name="Normal 22 3" xfId="319" xr:uid="{00000000-0005-0000-0000-0000CB010000}"/>
    <cellStyle name="Normal 22 4" xfId="203" xr:uid="{00000000-0005-0000-0000-0000CC010000}"/>
    <cellStyle name="Normal 23" xfId="34" xr:uid="{00000000-0005-0000-0000-0000CD010000}"/>
    <cellStyle name="Normal 23 2" xfId="434" xr:uid="{00000000-0005-0000-0000-0000CE010000}"/>
    <cellStyle name="Normal 23 2 2" xfId="985" xr:uid="{00000000-0005-0000-0000-0000CF010000}"/>
    <cellStyle name="Normal 23 3" xfId="315" xr:uid="{00000000-0005-0000-0000-0000D0010000}"/>
    <cellStyle name="Normal 23 4" xfId="199" xr:uid="{00000000-0005-0000-0000-0000D1010000}"/>
    <cellStyle name="Normal 24" xfId="36" xr:uid="{00000000-0005-0000-0000-0000D2010000}"/>
    <cellStyle name="Normal 24 2" xfId="435" xr:uid="{00000000-0005-0000-0000-0000D3010000}"/>
    <cellStyle name="Normal 24 2 2" xfId="986" xr:uid="{00000000-0005-0000-0000-0000D4010000}"/>
    <cellStyle name="Normal 24 3" xfId="317" xr:uid="{00000000-0005-0000-0000-0000D5010000}"/>
    <cellStyle name="Normal 24 4" xfId="201" xr:uid="{00000000-0005-0000-0000-0000D6010000}"/>
    <cellStyle name="Normal 25" xfId="65" xr:uid="{00000000-0005-0000-0000-0000D7010000}"/>
    <cellStyle name="Normal 25 2" xfId="436" xr:uid="{00000000-0005-0000-0000-0000D8010000}"/>
    <cellStyle name="Normal 25 2 2" xfId="987" xr:uid="{00000000-0005-0000-0000-0000D9010000}"/>
    <cellStyle name="Normal 25 3" xfId="346" xr:uid="{00000000-0005-0000-0000-0000DA010000}"/>
    <cellStyle name="Normal 25 4" xfId="230" xr:uid="{00000000-0005-0000-0000-0000DB010000}"/>
    <cellStyle name="Normal 26" xfId="76" xr:uid="{00000000-0005-0000-0000-0000DC010000}"/>
    <cellStyle name="Normal 26 2" xfId="437" xr:uid="{00000000-0005-0000-0000-0000DD010000}"/>
    <cellStyle name="Normal 26 2 2" xfId="988" xr:uid="{00000000-0005-0000-0000-0000DE010000}"/>
    <cellStyle name="Normal 26 3" xfId="357" xr:uid="{00000000-0005-0000-0000-0000DF010000}"/>
    <cellStyle name="Normal 26 4" xfId="241" xr:uid="{00000000-0005-0000-0000-0000E0010000}"/>
    <cellStyle name="Normal 27" xfId="70" xr:uid="{00000000-0005-0000-0000-0000E1010000}"/>
    <cellStyle name="Normal 27 2" xfId="438" xr:uid="{00000000-0005-0000-0000-0000E2010000}"/>
    <cellStyle name="Normal 27 2 2" xfId="989" xr:uid="{00000000-0005-0000-0000-0000E3010000}"/>
    <cellStyle name="Normal 27 3" xfId="351" xr:uid="{00000000-0005-0000-0000-0000E4010000}"/>
    <cellStyle name="Normal 27 4" xfId="235" xr:uid="{00000000-0005-0000-0000-0000E5010000}"/>
    <cellStyle name="Normal 28" xfId="67" xr:uid="{00000000-0005-0000-0000-0000E6010000}"/>
    <cellStyle name="Normal 28 2" xfId="439" xr:uid="{00000000-0005-0000-0000-0000E7010000}"/>
    <cellStyle name="Normal 28 2 2" xfId="990" xr:uid="{00000000-0005-0000-0000-0000E8010000}"/>
    <cellStyle name="Normal 28 3" xfId="348" xr:uid="{00000000-0005-0000-0000-0000E9010000}"/>
    <cellStyle name="Normal 28 4" xfId="232" xr:uid="{00000000-0005-0000-0000-0000EA010000}"/>
    <cellStyle name="Normal 29" xfId="58" xr:uid="{00000000-0005-0000-0000-0000EB010000}"/>
    <cellStyle name="Normal 29 2" xfId="440" xr:uid="{00000000-0005-0000-0000-0000EC010000}"/>
    <cellStyle name="Normal 29 2 2" xfId="991" xr:uid="{00000000-0005-0000-0000-0000ED010000}"/>
    <cellStyle name="Normal 29 3" xfId="339" xr:uid="{00000000-0005-0000-0000-0000EE010000}"/>
    <cellStyle name="Normal 29 4" xfId="223" xr:uid="{00000000-0005-0000-0000-0000EF010000}"/>
    <cellStyle name="Normal 3" xfId="12" xr:uid="{00000000-0005-0000-0000-0000F0010000}"/>
    <cellStyle name="Normal 3 2" xfId="115" xr:uid="{00000000-0005-0000-0000-0000F1010000}"/>
    <cellStyle name="Normal 3 2 2" xfId="442" xr:uid="{00000000-0005-0000-0000-0000F2010000}"/>
    <cellStyle name="Normal 3 2 2 2" xfId="993" xr:uid="{00000000-0005-0000-0000-0000F3010000}"/>
    <cellStyle name="Normal 3 2 3" xfId="369" xr:uid="{00000000-0005-0000-0000-0000F4010000}"/>
    <cellStyle name="Normal 3 2 4" xfId="253" xr:uid="{00000000-0005-0000-0000-0000F5010000}"/>
    <cellStyle name="Normal 3 3" xfId="116" xr:uid="{00000000-0005-0000-0000-0000F6010000}"/>
    <cellStyle name="Normal 3 4" xfId="441" xr:uid="{00000000-0005-0000-0000-0000F7010000}"/>
    <cellStyle name="Normal 3 4 2" xfId="992" xr:uid="{00000000-0005-0000-0000-0000F8010000}"/>
    <cellStyle name="Normal 30" xfId="32" xr:uid="{00000000-0005-0000-0000-0000F9010000}"/>
    <cellStyle name="Normal 30 2" xfId="443" xr:uid="{00000000-0005-0000-0000-0000FA010000}"/>
    <cellStyle name="Normal 30 2 2" xfId="994" xr:uid="{00000000-0005-0000-0000-0000FB010000}"/>
    <cellStyle name="Normal 30 3" xfId="313" xr:uid="{00000000-0005-0000-0000-0000FC010000}"/>
    <cellStyle name="Normal 30 4" xfId="197" xr:uid="{00000000-0005-0000-0000-0000FD010000}"/>
    <cellStyle name="Normal 31" xfId="63" xr:uid="{00000000-0005-0000-0000-0000FE010000}"/>
    <cellStyle name="Normal 31 2" xfId="444" xr:uid="{00000000-0005-0000-0000-0000FF010000}"/>
    <cellStyle name="Normal 31 2 2" xfId="995" xr:uid="{00000000-0005-0000-0000-000000020000}"/>
    <cellStyle name="Normal 31 3" xfId="344" xr:uid="{00000000-0005-0000-0000-000001020000}"/>
    <cellStyle name="Normal 31 4" xfId="228" xr:uid="{00000000-0005-0000-0000-000002020000}"/>
    <cellStyle name="Normal 32" xfId="40" xr:uid="{00000000-0005-0000-0000-000003020000}"/>
    <cellStyle name="Normal 32 2" xfId="445" xr:uid="{00000000-0005-0000-0000-000004020000}"/>
    <cellStyle name="Normal 32 2 2" xfId="996" xr:uid="{00000000-0005-0000-0000-000005020000}"/>
    <cellStyle name="Normal 32 3" xfId="321" xr:uid="{00000000-0005-0000-0000-000006020000}"/>
    <cellStyle name="Normal 32 4" xfId="205" xr:uid="{00000000-0005-0000-0000-000007020000}"/>
    <cellStyle name="Normal 33" xfId="49" xr:uid="{00000000-0005-0000-0000-000008020000}"/>
    <cellStyle name="Normal 33 2" xfId="446" xr:uid="{00000000-0005-0000-0000-000009020000}"/>
    <cellStyle name="Normal 33 2 2" xfId="997" xr:uid="{00000000-0005-0000-0000-00000A020000}"/>
    <cellStyle name="Normal 33 3" xfId="330" xr:uid="{00000000-0005-0000-0000-00000B020000}"/>
    <cellStyle name="Normal 33 4" xfId="214" xr:uid="{00000000-0005-0000-0000-00000C020000}"/>
    <cellStyle name="Normal 34" xfId="74" xr:uid="{00000000-0005-0000-0000-00000D020000}"/>
    <cellStyle name="Normal 34 2" xfId="447" xr:uid="{00000000-0005-0000-0000-00000E020000}"/>
    <cellStyle name="Normal 34 2 2" xfId="998" xr:uid="{00000000-0005-0000-0000-00000F020000}"/>
    <cellStyle name="Normal 34 3" xfId="355" xr:uid="{00000000-0005-0000-0000-000010020000}"/>
    <cellStyle name="Normal 34 4" xfId="239" xr:uid="{00000000-0005-0000-0000-000011020000}"/>
    <cellStyle name="Normal 35" xfId="59" xr:uid="{00000000-0005-0000-0000-000012020000}"/>
    <cellStyle name="Normal 35 2" xfId="448" xr:uid="{00000000-0005-0000-0000-000013020000}"/>
    <cellStyle name="Normal 35 2 2" xfId="999" xr:uid="{00000000-0005-0000-0000-000014020000}"/>
    <cellStyle name="Normal 35 3" xfId="340" xr:uid="{00000000-0005-0000-0000-000015020000}"/>
    <cellStyle name="Normal 35 4" xfId="224" xr:uid="{00000000-0005-0000-0000-000016020000}"/>
    <cellStyle name="Normal 36" xfId="45" xr:uid="{00000000-0005-0000-0000-000017020000}"/>
    <cellStyle name="Normal 36 2" xfId="449" xr:uid="{00000000-0005-0000-0000-000018020000}"/>
    <cellStyle name="Normal 36 2 2" xfId="1000" xr:uid="{00000000-0005-0000-0000-000019020000}"/>
    <cellStyle name="Normal 36 3" xfId="326" xr:uid="{00000000-0005-0000-0000-00001A020000}"/>
    <cellStyle name="Normal 36 4" xfId="210" xr:uid="{00000000-0005-0000-0000-00001B020000}"/>
    <cellStyle name="Normal 37" xfId="117" xr:uid="{00000000-0005-0000-0000-00001C020000}"/>
    <cellStyle name="Normal 37 2" xfId="118" xr:uid="{00000000-0005-0000-0000-00001D020000}"/>
    <cellStyle name="Normal 37 2 2" xfId="451" xr:uid="{00000000-0005-0000-0000-00001E020000}"/>
    <cellStyle name="Normal 37 2 2 2" xfId="634" xr:uid="{00000000-0005-0000-0000-00001F020000}"/>
    <cellStyle name="Normal 37 2 2 2 2" xfId="1100" xr:uid="{00000000-0005-0000-0000-000020020000}"/>
    <cellStyle name="Normal 37 2 2 2 2 2" xfId="1399" xr:uid="{00000000-0005-0000-0000-000021020000}"/>
    <cellStyle name="Normal 37 2 2 2 3" xfId="1398" xr:uid="{00000000-0005-0000-0000-000022020000}"/>
    <cellStyle name="Normal 37 2 2 3" xfId="786" xr:uid="{00000000-0005-0000-0000-000023020000}"/>
    <cellStyle name="Normal 37 2 2 3 2" xfId="1400" xr:uid="{00000000-0005-0000-0000-000024020000}"/>
    <cellStyle name="Normal 37 2 2 4" xfId="1397" xr:uid="{00000000-0005-0000-0000-000025020000}"/>
    <cellStyle name="Normal 37 2 3" xfId="536" xr:uid="{00000000-0005-0000-0000-000026020000}"/>
    <cellStyle name="Normal 37 2 3 2" xfId="678" xr:uid="{00000000-0005-0000-0000-000027020000}"/>
    <cellStyle name="Normal 37 2 3 2 2" xfId="1143" xr:uid="{00000000-0005-0000-0000-000028020000}"/>
    <cellStyle name="Normal 37 2 3 2 2 2" xfId="1403" xr:uid="{00000000-0005-0000-0000-000029020000}"/>
    <cellStyle name="Normal 37 2 3 2 3" xfId="1402" xr:uid="{00000000-0005-0000-0000-00002A020000}"/>
    <cellStyle name="Normal 37 2 3 3" xfId="831" xr:uid="{00000000-0005-0000-0000-00002B020000}"/>
    <cellStyle name="Normal 37 2 3 3 2" xfId="1404" xr:uid="{00000000-0005-0000-0000-00002C020000}"/>
    <cellStyle name="Normal 37 2 3 4" xfId="1401" xr:uid="{00000000-0005-0000-0000-00002D020000}"/>
    <cellStyle name="Normal 37 2 4" xfId="371" xr:uid="{00000000-0005-0000-0000-00002E020000}"/>
    <cellStyle name="Normal 37 2 4 2" xfId="941" xr:uid="{00000000-0005-0000-0000-00002F020000}"/>
    <cellStyle name="Normal 37 2 4 2 2" xfId="1406" xr:uid="{00000000-0005-0000-0000-000030020000}"/>
    <cellStyle name="Normal 37 2 4 3" xfId="1405" xr:uid="{00000000-0005-0000-0000-000031020000}"/>
    <cellStyle name="Normal 37 2 5" xfId="588" xr:uid="{00000000-0005-0000-0000-000032020000}"/>
    <cellStyle name="Normal 37 2 5 2" xfId="1054" xr:uid="{00000000-0005-0000-0000-000033020000}"/>
    <cellStyle name="Normal 37 2 5 2 2" xfId="1408" xr:uid="{00000000-0005-0000-0000-000034020000}"/>
    <cellStyle name="Normal 37 2 5 3" xfId="1407" xr:uid="{00000000-0005-0000-0000-000035020000}"/>
    <cellStyle name="Normal 37 2 6" xfId="255" xr:uid="{00000000-0005-0000-0000-000036020000}"/>
    <cellStyle name="Normal 37 2 6 2" xfId="883" xr:uid="{00000000-0005-0000-0000-000037020000}"/>
    <cellStyle name="Normal 37 2 6 2 2" xfId="1410" xr:uid="{00000000-0005-0000-0000-000038020000}"/>
    <cellStyle name="Normal 37 2 6 3" xfId="1409" xr:uid="{00000000-0005-0000-0000-000039020000}"/>
    <cellStyle name="Normal 37 2 7" xfId="737" xr:uid="{00000000-0005-0000-0000-00003A020000}"/>
    <cellStyle name="Normal 37 2 7 2" xfId="1411" xr:uid="{00000000-0005-0000-0000-00003B020000}"/>
    <cellStyle name="Normal 37 2 8" xfId="1204" xr:uid="{00000000-0005-0000-0000-00003C020000}"/>
    <cellStyle name="Normal 37 3" xfId="450" xr:uid="{00000000-0005-0000-0000-00003D020000}"/>
    <cellStyle name="Normal 37 3 2" xfId="633" xr:uid="{00000000-0005-0000-0000-00003E020000}"/>
    <cellStyle name="Normal 37 3 2 2" xfId="1099" xr:uid="{00000000-0005-0000-0000-00003F020000}"/>
    <cellStyle name="Normal 37 3 2 2 2" xfId="1414" xr:uid="{00000000-0005-0000-0000-000040020000}"/>
    <cellStyle name="Normal 37 3 2 3" xfId="1413" xr:uid="{00000000-0005-0000-0000-000041020000}"/>
    <cellStyle name="Normal 37 3 3" xfId="785" xr:uid="{00000000-0005-0000-0000-000042020000}"/>
    <cellStyle name="Normal 37 3 3 2" xfId="1415" xr:uid="{00000000-0005-0000-0000-000043020000}"/>
    <cellStyle name="Normal 37 3 4" xfId="1412" xr:uid="{00000000-0005-0000-0000-000044020000}"/>
    <cellStyle name="Normal 37 4" xfId="535" xr:uid="{00000000-0005-0000-0000-000045020000}"/>
    <cellStyle name="Normal 37 4 2" xfId="677" xr:uid="{00000000-0005-0000-0000-000046020000}"/>
    <cellStyle name="Normal 37 4 2 2" xfId="1142" xr:uid="{00000000-0005-0000-0000-000047020000}"/>
    <cellStyle name="Normal 37 4 2 2 2" xfId="1418" xr:uid="{00000000-0005-0000-0000-000048020000}"/>
    <cellStyle name="Normal 37 4 2 3" xfId="1417" xr:uid="{00000000-0005-0000-0000-000049020000}"/>
    <cellStyle name="Normal 37 4 3" xfId="830" xr:uid="{00000000-0005-0000-0000-00004A020000}"/>
    <cellStyle name="Normal 37 4 3 2" xfId="1419" xr:uid="{00000000-0005-0000-0000-00004B020000}"/>
    <cellStyle name="Normal 37 4 4" xfId="1416" xr:uid="{00000000-0005-0000-0000-00004C020000}"/>
    <cellStyle name="Normal 37 5" xfId="370" xr:uid="{00000000-0005-0000-0000-00004D020000}"/>
    <cellStyle name="Normal 37 5 2" xfId="940" xr:uid="{00000000-0005-0000-0000-00004E020000}"/>
    <cellStyle name="Normal 37 5 2 2" xfId="1421" xr:uid="{00000000-0005-0000-0000-00004F020000}"/>
    <cellStyle name="Normal 37 5 3" xfId="1420" xr:uid="{00000000-0005-0000-0000-000050020000}"/>
    <cellStyle name="Normal 37 6" xfId="587" xr:uid="{00000000-0005-0000-0000-000051020000}"/>
    <cellStyle name="Normal 37 6 2" xfId="1053" xr:uid="{00000000-0005-0000-0000-000052020000}"/>
    <cellStyle name="Normal 37 6 2 2" xfId="1423" xr:uid="{00000000-0005-0000-0000-000053020000}"/>
    <cellStyle name="Normal 37 6 3" xfId="1422" xr:uid="{00000000-0005-0000-0000-000054020000}"/>
    <cellStyle name="Normal 37 7" xfId="254" xr:uid="{00000000-0005-0000-0000-000055020000}"/>
    <cellStyle name="Normal 37 7 2" xfId="882" xr:uid="{00000000-0005-0000-0000-000056020000}"/>
    <cellStyle name="Normal 37 7 2 2" xfId="1425" xr:uid="{00000000-0005-0000-0000-000057020000}"/>
    <cellStyle name="Normal 37 7 3" xfId="1424" xr:uid="{00000000-0005-0000-0000-000058020000}"/>
    <cellStyle name="Normal 37 8" xfId="736" xr:uid="{00000000-0005-0000-0000-000059020000}"/>
    <cellStyle name="Normal 37 8 2" xfId="1426" xr:uid="{00000000-0005-0000-0000-00005A020000}"/>
    <cellStyle name="Normal 37 9" xfId="1203" xr:uid="{00000000-0005-0000-0000-00005B020000}"/>
    <cellStyle name="Normal 38" xfId="119" xr:uid="{00000000-0005-0000-0000-00005C020000}"/>
    <cellStyle name="Normal 38 2" xfId="452" xr:uid="{00000000-0005-0000-0000-00005D020000}"/>
    <cellStyle name="Normal 38 2 2" xfId="635" xr:uid="{00000000-0005-0000-0000-00005E020000}"/>
    <cellStyle name="Normal 38 2 2 2" xfId="1101" xr:uid="{00000000-0005-0000-0000-00005F020000}"/>
    <cellStyle name="Normal 38 2 2 2 2" xfId="1429" xr:uid="{00000000-0005-0000-0000-000060020000}"/>
    <cellStyle name="Normal 38 2 2 3" xfId="1428" xr:uid="{00000000-0005-0000-0000-000061020000}"/>
    <cellStyle name="Normal 38 2 3" xfId="787" xr:uid="{00000000-0005-0000-0000-000062020000}"/>
    <cellStyle name="Normal 38 2 3 2" xfId="1430" xr:uid="{00000000-0005-0000-0000-000063020000}"/>
    <cellStyle name="Normal 38 2 4" xfId="1427" xr:uid="{00000000-0005-0000-0000-000064020000}"/>
    <cellStyle name="Normal 38 3" xfId="537" xr:uid="{00000000-0005-0000-0000-000065020000}"/>
    <cellStyle name="Normal 38 3 2" xfId="679" xr:uid="{00000000-0005-0000-0000-000066020000}"/>
    <cellStyle name="Normal 38 3 2 2" xfId="1144" xr:uid="{00000000-0005-0000-0000-000067020000}"/>
    <cellStyle name="Normal 38 3 2 2 2" xfId="1433" xr:uid="{00000000-0005-0000-0000-000068020000}"/>
    <cellStyle name="Normal 38 3 2 3" xfId="1432" xr:uid="{00000000-0005-0000-0000-000069020000}"/>
    <cellStyle name="Normal 38 3 3" xfId="832" xr:uid="{00000000-0005-0000-0000-00006A020000}"/>
    <cellStyle name="Normal 38 3 3 2" xfId="1434" xr:uid="{00000000-0005-0000-0000-00006B020000}"/>
    <cellStyle name="Normal 38 3 4" xfId="1431" xr:uid="{00000000-0005-0000-0000-00006C020000}"/>
    <cellStyle name="Normal 38 4" xfId="372" xr:uid="{00000000-0005-0000-0000-00006D020000}"/>
    <cellStyle name="Normal 38 4 2" xfId="942" xr:uid="{00000000-0005-0000-0000-00006E020000}"/>
    <cellStyle name="Normal 38 4 2 2" xfId="1436" xr:uid="{00000000-0005-0000-0000-00006F020000}"/>
    <cellStyle name="Normal 38 4 3" xfId="1435" xr:uid="{00000000-0005-0000-0000-000070020000}"/>
    <cellStyle name="Normal 38 5" xfId="589" xr:uid="{00000000-0005-0000-0000-000071020000}"/>
    <cellStyle name="Normal 38 5 2" xfId="1055" xr:uid="{00000000-0005-0000-0000-000072020000}"/>
    <cellStyle name="Normal 38 5 2 2" xfId="1438" xr:uid="{00000000-0005-0000-0000-000073020000}"/>
    <cellStyle name="Normal 38 5 3" xfId="1437" xr:uid="{00000000-0005-0000-0000-000074020000}"/>
    <cellStyle name="Normal 38 6" xfId="256" xr:uid="{00000000-0005-0000-0000-000075020000}"/>
    <cellStyle name="Normal 38 6 2" xfId="884" xr:uid="{00000000-0005-0000-0000-000076020000}"/>
    <cellStyle name="Normal 38 6 2 2" xfId="1440" xr:uid="{00000000-0005-0000-0000-000077020000}"/>
    <cellStyle name="Normal 38 6 3" xfId="1439" xr:uid="{00000000-0005-0000-0000-000078020000}"/>
    <cellStyle name="Normal 38 7" xfId="738" xr:uid="{00000000-0005-0000-0000-000079020000}"/>
    <cellStyle name="Normal 38 7 2" xfId="1441" xr:uid="{00000000-0005-0000-0000-00007A020000}"/>
    <cellStyle name="Normal 38 8" xfId="1205" xr:uid="{00000000-0005-0000-0000-00007B020000}"/>
    <cellStyle name="Normal 39" xfId="33" xr:uid="{00000000-0005-0000-0000-00007C020000}"/>
    <cellStyle name="Normal 39 2" xfId="453" xr:uid="{00000000-0005-0000-0000-00007D020000}"/>
    <cellStyle name="Normal 39 2 2" xfId="1001" xr:uid="{00000000-0005-0000-0000-00007E020000}"/>
    <cellStyle name="Normal 39 3" xfId="314" xr:uid="{00000000-0005-0000-0000-00007F020000}"/>
    <cellStyle name="Normal 39 4" xfId="198" xr:uid="{00000000-0005-0000-0000-000080020000}"/>
    <cellStyle name="Normal 4" xfId="13" xr:uid="{00000000-0005-0000-0000-000081020000}"/>
    <cellStyle name="Normal 4 2" xfId="175" xr:uid="{00000000-0005-0000-0000-000082020000}"/>
    <cellStyle name="Normal 4 2 2" xfId="915" xr:uid="{00000000-0005-0000-0000-000083020000}"/>
    <cellStyle name="Normal 4 3" xfId="454" xr:uid="{00000000-0005-0000-0000-000084020000}"/>
    <cellStyle name="Normal 4 4" xfId="768" xr:uid="{00000000-0005-0000-0000-000085020000}"/>
    <cellStyle name="Normal 40" xfId="35" xr:uid="{00000000-0005-0000-0000-000086020000}"/>
    <cellStyle name="Normal 40 2" xfId="455" xr:uid="{00000000-0005-0000-0000-000087020000}"/>
    <cellStyle name="Normal 40 2 2" xfId="1002" xr:uid="{00000000-0005-0000-0000-000088020000}"/>
    <cellStyle name="Normal 40 3" xfId="316" xr:uid="{00000000-0005-0000-0000-000089020000}"/>
    <cellStyle name="Normal 40 4" xfId="200" xr:uid="{00000000-0005-0000-0000-00008A020000}"/>
    <cellStyle name="Normal 41" xfId="37" xr:uid="{00000000-0005-0000-0000-00008B020000}"/>
    <cellStyle name="Normal 41 2" xfId="456" xr:uid="{00000000-0005-0000-0000-00008C020000}"/>
    <cellStyle name="Normal 41 2 2" xfId="1003" xr:uid="{00000000-0005-0000-0000-00008D020000}"/>
    <cellStyle name="Normal 41 3" xfId="318" xr:uid="{00000000-0005-0000-0000-00008E020000}"/>
    <cellStyle name="Normal 41 4" xfId="202" xr:uid="{00000000-0005-0000-0000-00008F020000}"/>
    <cellStyle name="Normal 42" xfId="39" xr:uid="{00000000-0005-0000-0000-000090020000}"/>
    <cellStyle name="Normal 42 2" xfId="457" xr:uid="{00000000-0005-0000-0000-000091020000}"/>
    <cellStyle name="Normal 42 2 2" xfId="1004" xr:uid="{00000000-0005-0000-0000-000092020000}"/>
    <cellStyle name="Normal 42 3" xfId="320" xr:uid="{00000000-0005-0000-0000-000093020000}"/>
    <cellStyle name="Normal 42 4" xfId="204" xr:uid="{00000000-0005-0000-0000-000094020000}"/>
    <cellStyle name="Normal 43" xfId="41" xr:uid="{00000000-0005-0000-0000-000095020000}"/>
    <cellStyle name="Normal 43 2" xfId="458" xr:uid="{00000000-0005-0000-0000-000096020000}"/>
    <cellStyle name="Normal 43 2 2" xfId="1005" xr:uid="{00000000-0005-0000-0000-000097020000}"/>
    <cellStyle name="Normal 43 3" xfId="322" xr:uid="{00000000-0005-0000-0000-000098020000}"/>
    <cellStyle name="Normal 43 4" xfId="206" xr:uid="{00000000-0005-0000-0000-000099020000}"/>
    <cellStyle name="Normal 44" xfId="43" xr:uid="{00000000-0005-0000-0000-00009A020000}"/>
    <cellStyle name="Normal 44 2" xfId="459" xr:uid="{00000000-0005-0000-0000-00009B020000}"/>
    <cellStyle name="Normal 44 2 2" xfId="1006" xr:uid="{00000000-0005-0000-0000-00009C020000}"/>
    <cellStyle name="Normal 44 3" xfId="324" xr:uid="{00000000-0005-0000-0000-00009D020000}"/>
    <cellStyle name="Normal 44 4" xfId="208" xr:uid="{00000000-0005-0000-0000-00009E020000}"/>
    <cellStyle name="Normal 45" xfId="44" xr:uid="{00000000-0005-0000-0000-00009F020000}"/>
    <cellStyle name="Normal 45 2" xfId="460" xr:uid="{00000000-0005-0000-0000-0000A0020000}"/>
    <cellStyle name="Normal 45 2 2" xfId="1007" xr:uid="{00000000-0005-0000-0000-0000A1020000}"/>
    <cellStyle name="Normal 45 3" xfId="325" xr:uid="{00000000-0005-0000-0000-0000A2020000}"/>
    <cellStyle name="Normal 45 4" xfId="209" xr:uid="{00000000-0005-0000-0000-0000A3020000}"/>
    <cellStyle name="Normal 46" xfId="46" xr:uid="{00000000-0005-0000-0000-0000A4020000}"/>
    <cellStyle name="Normal 46 2" xfId="461" xr:uid="{00000000-0005-0000-0000-0000A5020000}"/>
    <cellStyle name="Normal 46 2 2" xfId="1008" xr:uid="{00000000-0005-0000-0000-0000A6020000}"/>
    <cellStyle name="Normal 46 3" xfId="327" xr:uid="{00000000-0005-0000-0000-0000A7020000}"/>
    <cellStyle name="Normal 46 4" xfId="211" xr:uid="{00000000-0005-0000-0000-0000A8020000}"/>
    <cellStyle name="Normal 47" xfId="48" xr:uid="{00000000-0005-0000-0000-0000A9020000}"/>
    <cellStyle name="Normal 47 2" xfId="462" xr:uid="{00000000-0005-0000-0000-0000AA020000}"/>
    <cellStyle name="Normal 47 2 2" xfId="1009" xr:uid="{00000000-0005-0000-0000-0000AB020000}"/>
    <cellStyle name="Normal 47 3" xfId="329" xr:uid="{00000000-0005-0000-0000-0000AC020000}"/>
    <cellStyle name="Normal 47 4" xfId="213" xr:uid="{00000000-0005-0000-0000-0000AD020000}"/>
    <cellStyle name="Normal 48" xfId="50" xr:uid="{00000000-0005-0000-0000-0000AE020000}"/>
    <cellStyle name="Normal 48 2" xfId="463" xr:uid="{00000000-0005-0000-0000-0000AF020000}"/>
    <cellStyle name="Normal 48 2 2" xfId="1010" xr:uid="{00000000-0005-0000-0000-0000B0020000}"/>
    <cellStyle name="Normal 48 3" xfId="331" xr:uid="{00000000-0005-0000-0000-0000B1020000}"/>
    <cellStyle name="Normal 48 4" xfId="215" xr:uid="{00000000-0005-0000-0000-0000B2020000}"/>
    <cellStyle name="Normal 49" xfId="52" xr:uid="{00000000-0005-0000-0000-0000B3020000}"/>
    <cellStyle name="Normal 49 2" xfId="464" xr:uid="{00000000-0005-0000-0000-0000B4020000}"/>
    <cellStyle name="Normal 49 2 2" xfId="1011" xr:uid="{00000000-0005-0000-0000-0000B5020000}"/>
    <cellStyle name="Normal 49 3" xfId="333" xr:uid="{00000000-0005-0000-0000-0000B6020000}"/>
    <cellStyle name="Normal 49 4" xfId="217" xr:uid="{00000000-0005-0000-0000-0000B7020000}"/>
    <cellStyle name="Normal 5" xfId="120" xr:uid="{00000000-0005-0000-0000-0000B8020000}"/>
    <cellStyle name="Normal 5 10" xfId="739" xr:uid="{00000000-0005-0000-0000-0000B9020000}"/>
    <cellStyle name="Normal 5 10 2" xfId="1442" xr:uid="{00000000-0005-0000-0000-0000BA020000}"/>
    <cellStyle name="Normal 5 11" xfId="1206" xr:uid="{00000000-0005-0000-0000-0000BB020000}"/>
    <cellStyle name="Normal 5 2" xfId="121" xr:uid="{00000000-0005-0000-0000-0000BC020000}"/>
    <cellStyle name="Normal 5 2 10" xfId="1207" xr:uid="{00000000-0005-0000-0000-0000BD020000}"/>
    <cellStyle name="Normal 5 2 2" xfId="122" xr:uid="{00000000-0005-0000-0000-0000BE020000}"/>
    <cellStyle name="Normal 5 2 2 2" xfId="467" xr:uid="{00000000-0005-0000-0000-0000BF020000}"/>
    <cellStyle name="Normal 5 2 2 2 2" xfId="638" xr:uid="{00000000-0005-0000-0000-0000C0020000}"/>
    <cellStyle name="Normal 5 2 2 2 2 2" xfId="1104" xr:uid="{00000000-0005-0000-0000-0000C1020000}"/>
    <cellStyle name="Normal 5 2 2 2 2 2 2" xfId="1445" xr:uid="{00000000-0005-0000-0000-0000C2020000}"/>
    <cellStyle name="Normal 5 2 2 2 2 3" xfId="1444" xr:uid="{00000000-0005-0000-0000-0000C3020000}"/>
    <cellStyle name="Normal 5 2 2 2 3" xfId="791" xr:uid="{00000000-0005-0000-0000-0000C4020000}"/>
    <cellStyle name="Normal 5 2 2 2 3 2" xfId="1446" xr:uid="{00000000-0005-0000-0000-0000C5020000}"/>
    <cellStyle name="Normal 5 2 2 2 4" xfId="1443" xr:uid="{00000000-0005-0000-0000-0000C6020000}"/>
    <cellStyle name="Normal 5 2 2 3" xfId="541" xr:uid="{00000000-0005-0000-0000-0000C7020000}"/>
    <cellStyle name="Normal 5 2 2 3 2" xfId="682" xr:uid="{00000000-0005-0000-0000-0000C8020000}"/>
    <cellStyle name="Normal 5 2 2 3 2 2" xfId="1147" xr:uid="{00000000-0005-0000-0000-0000C9020000}"/>
    <cellStyle name="Normal 5 2 2 3 2 2 2" xfId="1449" xr:uid="{00000000-0005-0000-0000-0000CA020000}"/>
    <cellStyle name="Normal 5 2 2 3 2 3" xfId="1448" xr:uid="{00000000-0005-0000-0000-0000CB020000}"/>
    <cellStyle name="Normal 5 2 2 3 3" xfId="835" xr:uid="{00000000-0005-0000-0000-0000CC020000}"/>
    <cellStyle name="Normal 5 2 2 3 3 2" xfId="1450" xr:uid="{00000000-0005-0000-0000-0000CD020000}"/>
    <cellStyle name="Normal 5 2 2 3 4" xfId="1447" xr:uid="{00000000-0005-0000-0000-0000CE020000}"/>
    <cellStyle name="Normal 5 2 2 4" xfId="375" xr:uid="{00000000-0005-0000-0000-0000CF020000}"/>
    <cellStyle name="Normal 5 2 2 4 2" xfId="945" xr:uid="{00000000-0005-0000-0000-0000D0020000}"/>
    <cellStyle name="Normal 5 2 2 4 2 2" xfId="1452" xr:uid="{00000000-0005-0000-0000-0000D1020000}"/>
    <cellStyle name="Normal 5 2 2 4 3" xfId="1451" xr:uid="{00000000-0005-0000-0000-0000D2020000}"/>
    <cellStyle name="Normal 5 2 2 5" xfId="592" xr:uid="{00000000-0005-0000-0000-0000D3020000}"/>
    <cellStyle name="Normal 5 2 2 5 2" xfId="1058" xr:uid="{00000000-0005-0000-0000-0000D4020000}"/>
    <cellStyle name="Normal 5 2 2 5 2 2" xfId="1454" xr:uid="{00000000-0005-0000-0000-0000D5020000}"/>
    <cellStyle name="Normal 5 2 2 5 3" xfId="1453" xr:uid="{00000000-0005-0000-0000-0000D6020000}"/>
    <cellStyle name="Normal 5 2 2 6" xfId="259" xr:uid="{00000000-0005-0000-0000-0000D7020000}"/>
    <cellStyle name="Normal 5 2 2 6 2" xfId="887" xr:uid="{00000000-0005-0000-0000-0000D8020000}"/>
    <cellStyle name="Normal 5 2 2 6 2 2" xfId="1456" xr:uid="{00000000-0005-0000-0000-0000D9020000}"/>
    <cellStyle name="Normal 5 2 2 6 3" xfId="1455" xr:uid="{00000000-0005-0000-0000-0000DA020000}"/>
    <cellStyle name="Normal 5 2 2 7" xfId="741" xr:uid="{00000000-0005-0000-0000-0000DB020000}"/>
    <cellStyle name="Normal 5 2 2 7 2" xfId="1457" xr:uid="{00000000-0005-0000-0000-0000DC020000}"/>
    <cellStyle name="Normal 5 2 2 8" xfId="1208" xr:uid="{00000000-0005-0000-0000-0000DD020000}"/>
    <cellStyle name="Normal 5 2 3" xfId="123" xr:uid="{00000000-0005-0000-0000-0000DE020000}"/>
    <cellStyle name="Normal 5 2 3 2" xfId="468" xr:uid="{00000000-0005-0000-0000-0000DF020000}"/>
    <cellStyle name="Normal 5 2 3 2 2" xfId="639" xr:uid="{00000000-0005-0000-0000-0000E0020000}"/>
    <cellStyle name="Normal 5 2 3 2 2 2" xfId="1105" xr:uid="{00000000-0005-0000-0000-0000E1020000}"/>
    <cellStyle name="Normal 5 2 3 2 2 2 2" xfId="1460" xr:uid="{00000000-0005-0000-0000-0000E2020000}"/>
    <cellStyle name="Normal 5 2 3 2 2 3" xfId="1459" xr:uid="{00000000-0005-0000-0000-0000E3020000}"/>
    <cellStyle name="Normal 5 2 3 2 3" xfId="792" xr:uid="{00000000-0005-0000-0000-0000E4020000}"/>
    <cellStyle name="Normal 5 2 3 2 3 2" xfId="1461" xr:uid="{00000000-0005-0000-0000-0000E5020000}"/>
    <cellStyle name="Normal 5 2 3 2 4" xfId="1458" xr:uid="{00000000-0005-0000-0000-0000E6020000}"/>
    <cellStyle name="Normal 5 2 3 3" xfId="542" xr:uid="{00000000-0005-0000-0000-0000E7020000}"/>
    <cellStyle name="Normal 5 2 3 3 2" xfId="683" xr:uid="{00000000-0005-0000-0000-0000E8020000}"/>
    <cellStyle name="Normal 5 2 3 3 2 2" xfId="1148" xr:uid="{00000000-0005-0000-0000-0000E9020000}"/>
    <cellStyle name="Normal 5 2 3 3 2 2 2" xfId="1464" xr:uid="{00000000-0005-0000-0000-0000EA020000}"/>
    <cellStyle name="Normal 5 2 3 3 2 3" xfId="1463" xr:uid="{00000000-0005-0000-0000-0000EB020000}"/>
    <cellStyle name="Normal 5 2 3 3 3" xfId="836" xr:uid="{00000000-0005-0000-0000-0000EC020000}"/>
    <cellStyle name="Normal 5 2 3 3 3 2" xfId="1465" xr:uid="{00000000-0005-0000-0000-0000ED020000}"/>
    <cellStyle name="Normal 5 2 3 3 4" xfId="1462" xr:uid="{00000000-0005-0000-0000-0000EE020000}"/>
    <cellStyle name="Normal 5 2 3 4" xfId="376" xr:uid="{00000000-0005-0000-0000-0000EF020000}"/>
    <cellStyle name="Normal 5 2 3 4 2" xfId="946" xr:uid="{00000000-0005-0000-0000-0000F0020000}"/>
    <cellStyle name="Normal 5 2 3 4 2 2" xfId="1467" xr:uid="{00000000-0005-0000-0000-0000F1020000}"/>
    <cellStyle name="Normal 5 2 3 4 3" xfId="1466" xr:uid="{00000000-0005-0000-0000-0000F2020000}"/>
    <cellStyle name="Normal 5 2 3 5" xfId="593" xr:uid="{00000000-0005-0000-0000-0000F3020000}"/>
    <cellStyle name="Normal 5 2 3 5 2" xfId="1059" xr:uid="{00000000-0005-0000-0000-0000F4020000}"/>
    <cellStyle name="Normal 5 2 3 5 2 2" xfId="1469" xr:uid="{00000000-0005-0000-0000-0000F5020000}"/>
    <cellStyle name="Normal 5 2 3 5 3" xfId="1468" xr:uid="{00000000-0005-0000-0000-0000F6020000}"/>
    <cellStyle name="Normal 5 2 3 6" xfId="260" xr:uid="{00000000-0005-0000-0000-0000F7020000}"/>
    <cellStyle name="Normal 5 2 3 6 2" xfId="888" xr:uid="{00000000-0005-0000-0000-0000F8020000}"/>
    <cellStyle name="Normal 5 2 3 6 2 2" xfId="1471" xr:uid="{00000000-0005-0000-0000-0000F9020000}"/>
    <cellStyle name="Normal 5 2 3 6 3" xfId="1470" xr:uid="{00000000-0005-0000-0000-0000FA020000}"/>
    <cellStyle name="Normal 5 2 3 7" xfId="742" xr:uid="{00000000-0005-0000-0000-0000FB020000}"/>
    <cellStyle name="Normal 5 2 3 7 2" xfId="1472" xr:uid="{00000000-0005-0000-0000-0000FC020000}"/>
    <cellStyle name="Normal 5 2 3 8" xfId="1209" xr:uid="{00000000-0005-0000-0000-0000FD020000}"/>
    <cellStyle name="Normal 5 2 4" xfId="466" xr:uid="{00000000-0005-0000-0000-0000FE020000}"/>
    <cellStyle name="Normal 5 2 4 2" xfId="637" xr:uid="{00000000-0005-0000-0000-0000FF020000}"/>
    <cellStyle name="Normal 5 2 4 2 2" xfId="1103" xr:uid="{00000000-0005-0000-0000-000000030000}"/>
    <cellStyle name="Normal 5 2 4 2 2 2" xfId="1475" xr:uid="{00000000-0005-0000-0000-000001030000}"/>
    <cellStyle name="Normal 5 2 4 2 3" xfId="1474" xr:uid="{00000000-0005-0000-0000-000002030000}"/>
    <cellStyle name="Normal 5 2 4 3" xfId="790" xr:uid="{00000000-0005-0000-0000-000003030000}"/>
    <cellStyle name="Normal 5 2 4 3 2" xfId="1476" xr:uid="{00000000-0005-0000-0000-000004030000}"/>
    <cellStyle name="Normal 5 2 4 4" xfId="1473" xr:uid="{00000000-0005-0000-0000-000005030000}"/>
    <cellStyle name="Normal 5 2 5" xfId="540" xr:uid="{00000000-0005-0000-0000-000006030000}"/>
    <cellStyle name="Normal 5 2 5 2" xfId="681" xr:uid="{00000000-0005-0000-0000-000007030000}"/>
    <cellStyle name="Normal 5 2 5 2 2" xfId="1146" xr:uid="{00000000-0005-0000-0000-000008030000}"/>
    <cellStyle name="Normal 5 2 5 2 2 2" xfId="1479" xr:uid="{00000000-0005-0000-0000-000009030000}"/>
    <cellStyle name="Normal 5 2 5 2 3" xfId="1478" xr:uid="{00000000-0005-0000-0000-00000A030000}"/>
    <cellStyle name="Normal 5 2 5 3" xfId="834" xr:uid="{00000000-0005-0000-0000-00000B030000}"/>
    <cellStyle name="Normal 5 2 5 3 2" xfId="1480" xr:uid="{00000000-0005-0000-0000-00000C030000}"/>
    <cellStyle name="Normal 5 2 5 4" xfId="1477" xr:uid="{00000000-0005-0000-0000-00000D030000}"/>
    <cellStyle name="Normal 5 2 6" xfId="374" xr:uid="{00000000-0005-0000-0000-00000E030000}"/>
    <cellStyle name="Normal 5 2 6 2" xfId="944" xr:uid="{00000000-0005-0000-0000-00000F030000}"/>
    <cellStyle name="Normal 5 2 6 2 2" xfId="1482" xr:uid="{00000000-0005-0000-0000-000010030000}"/>
    <cellStyle name="Normal 5 2 6 3" xfId="1481" xr:uid="{00000000-0005-0000-0000-000011030000}"/>
    <cellStyle name="Normal 5 2 7" xfId="591" xr:uid="{00000000-0005-0000-0000-000012030000}"/>
    <cellStyle name="Normal 5 2 7 2" xfId="1057" xr:uid="{00000000-0005-0000-0000-000013030000}"/>
    <cellStyle name="Normal 5 2 7 2 2" xfId="1484" xr:uid="{00000000-0005-0000-0000-000014030000}"/>
    <cellStyle name="Normal 5 2 7 3" xfId="1483" xr:uid="{00000000-0005-0000-0000-000015030000}"/>
    <cellStyle name="Normal 5 2 8" xfId="258" xr:uid="{00000000-0005-0000-0000-000016030000}"/>
    <cellStyle name="Normal 5 2 8 2" xfId="886" xr:uid="{00000000-0005-0000-0000-000017030000}"/>
    <cellStyle name="Normal 5 2 8 2 2" xfId="1486" xr:uid="{00000000-0005-0000-0000-000018030000}"/>
    <cellStyle name="Normal 5 2 8 3" xfId="1485" xr:uid="{00000000-0005-0000-0000-000019030000}"/>
    <cellStyle name="Normal 5 2 9" xfId="740" xr:uid="{00000000-0005-0000-0000-00001A030000}"/>
    <cellStyle name="Normal 5 2 9 2" xfId="1487" xr:uid="{00000000-0005-0000-0000-00001B030000}"/>
    <cellStyle name="Normal 5 3" xfId="124" xr:uid="{00000000-0005-0000-0000-00001C030000}"/>
    <cellStyle name="Normal 5 3 2" xfId="469" xr:uid="{00000000-0005-0000-0000-00001D030000}"/>
    <cellStyle name="Normal 5 3 2 2" xfId="640" xr:uid="{00000000-0005-0000-0000-00001E030000}"/>
    <cellStyle name="Normal 5 3 2 2 2" xfId="1106" xr:uid="{00000000-0005-0000-0000-00001F030000}"/>
    <cellStyle name="Normal 5 3 2 2 2 2" xfId="1490" xr:uid="{00000000-0005-0000-0000-000020030000}"/>
    <cellStyle name="Normal 5 3 2 2 3" xfId="1489" xr:uid="{00000000-0005-0000-0000-000021030000}"/>
    <cellStyle name="Normal 5 3 2 3" xfId="793" xr:uid="{00000000-0005-0000-0000-000022030000}"/>
    <cellStyle name="Normal 5 3 2 3 2" xfId="1491" xr:uid="{00000000-0005-0000-0000-000023030000}"/>
    <cellStyle name="Normal 5 3 2 4" xfId="1488" xr:uid="{00000000-0005-0000-0000-000024030000}"/>
    <cellStyle name="Normal 5 3 3" xfId="543" xr:uid="{00000000-0005-0000-0000-000025030000}"/>
    <cellStyle name="Normal 5 3 3 2" xfId="684" xr:uid="{00000000-0005-0000-0000-000026030000}"/>
    <cellStyle name="Normal 5 3 3 2 2" xfId="1149" xr:uid="{00000000-0005-0000-0000-000027030000}"/>
    <cellStyle name="Normal 5 3 3 2 2 2" xfId="1494" xr:uid="{00000000-0005-0000-0000-000028030000}"/>
    <cellStyle name="Normal 5 3 3 2 3" xfId="1493" xr:uid="{00000000-0005-0000-0000-000029030000}"/>
    <cellStyle name="Normal 5 3 3 3" xfId="837" xr:uid="{00000000-0005-0000-0000-00002A030000}"/>
    <cellStyle name="Normal 5 3 3 3 2" xfId="1495" xr:uid="{00000000-0005-0000-0000-00002B030000}"/>
    <cellStyle name="Normal 5 3 3 4" xfId="1492" xr:uid="{00000000-0005-0000-0000-00002C030000}"/>
    <cellStyle name="Normal 5 3 4" xfId="377" xr:uid="{00000000-0005-0000-0000-00002D030000}"/>
    <cellStyle name="Normal 5 3 4 2" xfId="947" xr:uid="{00000000-0005-0000-0000-00002E030000}"/>
    <cellStyle name="Normal 5 3 4 2 2" xfId="1497" xr:uid="{00000000-0005-0000-0000-00002F030000}"/>
    <cellStyle name="Normal 5 3 4 3" xfId="1496" xr:uid="{00000000-0005-0000-0000-000030030000}"/>
    <cellStyle name="Normal 5 3 5" xfId="594" xr:uid="{00000000-0005-0000-0000-000031030000}"/>
    <cellStyle name="Normal 5 3 5 2" xfId="1060" xr:uid="{00000000-0005-0000-0000-000032030000}"/>
    <cellStyle name="Normal 5 3 5 2 2" xfId="1499" xr:uid="{00000000-0005-0000-0000-000033030000}"/>
    <cellStyle name="Normal 5 3 5 3" xfId="1498" xr:uid="{00000000-0005-0000-0000-000034030000}"/>
    <cellStyle name="Normal 5 3 6" xfId="261" xr:uid="{00000000-0005-0000-0000-000035030000}"/>
    <cellStyle name="Normal 5 3 6 2" xfId="889" xr:uid="{00000000-0005-0000-0000-000036030000}"/>
    <cellStyle name="Normal 5 3 6 2 2" xfId="1501" xr:uid="{00000000-0005-0000-0000-000037030000}"/>
    <cellStyle name="Normal 5 3 6 3" xfId="1500" xr:uid="{00000000-0005-0000-0000-000038030000}"/>
    <cellStyle name="Normal 5 3 7" xfId="743" xr:uid="{00000000-0005-0000-0000-000039030000}"/>
    <cellStyle name="Normal 5 3 7 2" xfId="1502" xr:uid="{00000000-0005-0000-0000-00003A030000}"/>
    <cellStyle name="Normal 5 3 8" xfId="1210" xr:uid="{00000000-0005-0000-0000-00003B030000}"/>
    <cellStyle name="Normal 5 4" xfId="125" xr:uid="{00000000-0005-0000-0000-00003C030000}"/>
    <cellStyle name="Normal 5 4 2" xfId="470" xr:uid="{00000000-0005-0000-0000-00003D030000}"/>
    <cellStyle name="Normal 5 4 2 2" xfId="641" xr:uid="{00000000-0005-0000-0000-00003E030000}"/>
    <cellStyle name="Normal 5 4 2 2 2" xfId="1107" xr:uid="{00000000-0005-0000-0000-00003F030000}"/>
    <cellStyle name="Normal 5 4 2 2 2 2" xfId="1505" xr:uid="{00000000-0005-0000-0000-000040030000}"/>
    <cellStyle name="Normal 5 4 2 2 3" xfId="1504" xr:uid="{00000000-0005-0000-0000-000041030000}"/>
    <cellStyle name="Normal 5 4 2 3" xfId="794" xr:uid="{00000000-0005-0000-0000-000042030000}"/>
    <cellStyle name="Normal 5 4 2 3 2" xfId="1506" xr:uid="{00000000-0005-0000-0000-000043030000}"/>
    <cellStyle name="Normal 5 4 2 4" xfId="1503" xr:uid="{00000000-0005-0000-0000-000044030000}"/>
    <cellStyle name="Normal 5 4 3" xfId="544" xr:uid="{00000000-0005-0000-0000-000045030000}"/>
    <cellStyle name="Normal 5 4 3 2" xfId="685" xr:uid="{00000000-0005-0000-0000-000046030000}"/>
    <cellStyle name="Normal 5 4 3 2 2" xfId="1150" xr:uid="{00000000-0005-0000-0000-000047030000}"/>
    <cellStyle name="Normal 5 4 3 2 2 2" xfId="1509" xr:uid="{00000000-0005-0000-0000-000048030000}"/>
    <cellStyle name="Normal 5 4 3 2 3" xfId="1508" xr:uid="{00000000-0005-0000-0000-000049030000}"/>
    <cellStyle name="Normal 5 4 3 3" xfId="838" xr:uid="{00000000-0005-0000-0000-00004A030000}"/>
    <cellStyle name="Normal 5 4 3 3 2" xfId="1510" xr:uid="{00000000-0005-0000-0000-00004B030000}"/>
    <cellStyle name="Normal 5 4 3 4" xfId="1507" xr:uid="{00000000-0005-0000-0000-00004C030000}"/>
    <cellStyle name="Normal 5 4 4" xfId="378" xr:uid="{00000000-0005-0000-0000-00004D030000}"/>
    <cellStyle name="Normal 5 4 4 2" xfId="948" xr:uid="{00000000-0005-0000-0000-00004E030000}"/>
    <cellStyle name="Normal 5 4 4 2 2" xfId="1512" xr:uid="{00000000-0005-0000-0000-00004F030000}"/>
    <cellStyle name="Normal 5 4 4 3" xfId="1511" xr:uid="{00000000-0005-0000-0000-000050030000}"/>
    <cellStyle name="Normal 5 4 5" xfId="595" xr:uid="{00000000-0005-0000-0000-000051030000}"/>
    <cellStyle name="Normal 5 4 5 2" xfId="1061" xr:uid="{00000000-0005-0000-0000-000052030000}"/>
    <cellStyle name="Normal 5 4 5 2 2" xfId="1514" xr:uid="{00000000-0005-0000-0000-000053030000}"/>
    <cellStyle name="Normal 5 4 5 3" xfId="1513" xr:uid="{00000000-0005-0000-0000-000054030000}"/>
    <cellStyle name="Normal 5 4 6" xfId="262" xr:uid="{00000000-0005-0000-0000-000055030000}"/>
    <cellStyle name="Normal 5 4 6 2" xfId="890" xr:uid="{00000000-0005-0000-0000-000056030000}"/>
    <cellStyle name="Normal 5 4 6 2 2" xfId="1516" xr:uid="{00000000-0005-0000-0000-000057030000}"/>
    <cellStyle name="Normal 5 4 6 3" xfId="1515" xr:uid="{00000000-0005-0000-0000-000058030000}"/>
    <cellStyle name="Normal 5 4 7" xfId="744" xr:uid="{00000000-0005-0000-0000-000059030000}"/>
    <cellStyle name="Normal 5 4 7 2" xfId="1517" xr:uid="{00000000-0005-0000-0000-00005A030000}"/>
    <cellStyle name="Normal 5 4 8" xfId="1211" xr:uid="{00000000-0005-0000-0000-00005B030000}"/>
    <cellStyle name="Normal 5 5" xfId="465" xr:uid="{00000000-0005-0000-0000-00005C030000}"/>
    <cellStyle name="Normal 5 5 2" xfId="636" xr:uid="{00000000-0005-0000-0000-00005D030000}"/>
    <cellStyle name="Normal 5 5 2 2" xfId="1102" xr:uid="{00000000-0005-0000-0000-00005E030000}"/>
    <cellStyle name="Normal 5 5 2 2 2" xfId="1520" xr:uid="{00000000-0005-0000-0000-00005F030000}"/>
    <cellStyle name="Normal 5 5 2 3" xfId="1519" xr:uid="{00000000-0005-0000-0000-000060030000}"/>
    <cellStyle name="Normal 5 5 3" xfId="789" xr:uid="{00000000-0005-0000-0000-000061030000}"/>
    <cellStyle name="Normal 5 5 3 2" xfId="1521" xr:uid="{00000000-0005-0000-0000-000062030000}"/>
    <cellStyle name="Normal 5 5 4" xfId="1518" xr:uid="{00000000-0005-0000-0000-000063030000}"/>
    <cellStyle name="Normal 5 6" xfId="539" xr:uid="{00000000-0005-0000-0000-000064030000}"/>
    <cellStyle name="Normal 5 6 2" xfId="680" xr:uid="{00000000-0005-0000-0000-000065030000}"/>
    <cellStyle name="Normal 5 6 2 2" xfId="1145" xr:uid="{00000000-0005-0000-0000-000066030000}"/>
    <cellStyle name="Normal 5 6 2 2 2" xfId="1524" xr:uid="{00000000-0005-0000-0000-000067030000}"/>
    <cellStyle name="Normal 5 6 2 3" xfId="1523" xr:uid="{00000000-0005-0000-0000-000068030000}"/>
    <cellStyle name="Normal 5 6 3" xfId="833" xr:uid="{00000000-0005-0000-0000-000069030000}"/>
    <cellStyle name="Normal 5 6 3 2" xfId="1525" xr:uid="{00000000-0005-0000-0000-00006A030000}"/>
    <cellStyle name="Normal 5 6 4" xfId="1522" xr:uid="{00000000-0005-0000-0000-00006B030000}"/>
    <cellStyle name="Normal 5 7" xfId="373" xr:uid="{00000000-0005-0000-0000-00006C030000}"/>
    <cellStyle name="Normal 5 7 2" xfId="943" xr:uid="{00000000-0005-0000-0000-00006D030000}"/>
    <cellStyle name="Normal 5 7 2 2" xfId="1527" xr:uid="{00000000-0005-0000-0000-00006E030000}"/>
    <cellStyle name="Normal 5 7 3" xfId="1526" xr:uid="{00000000-0005-0000-0000-00006F030000}"/>
    <cellStyle name="Normal 5 8" xfId="590" xr:uid="{00000000-0005-0000-0000-000070030000}"/>
    <cellStyle name="Normal 5 8 2" xfId="1056" xr:uid="{00000000-0005-0000-0000-000071030000}"/>
    <cellStyle name="Normal 5 8 2 2" xfId="1529" xr:uid="{00000000-0005-0000-0000-000072030000}"/>
    <cellStyle name="Normal 5 8 3" xfId="1528" xr:uid="{00000000-0005-0000-0000-000073030000}"/>
    <cellStyle name="Normal 5 9" xfId="257" xr:uid="{00000000-0005-0000-0000-000074030000}"/>
    <cellStyle name="Normal 5 9 2" xfId="885" xr:uid="{00000000-0005-0000-0000-000075030000}"/>
    <cellStyle name="Normal 5 9 2 2" xfId="1531" xr:uid="{00000000-0005-0000-0000-000076030000}"/>
    <cellStyle name="Normal 5 9 3" xfId="1530" xr:uid="{00000000-0005-0000-0000-000077030000}"/>
    <cellStyle name="Normal 50" xfId="53" xr:uid="{00000000-0005-0000-0000-000078030000}"/>
    <cellStyle name="Normal 50 2" xfId="471" xr:uid="{00000000-0005-0000-0000-000079030000}"/>
    <cellStyle name="Normal 50 2 2" xfId="1012" xr:uid="{00000000-0005-0000-0000-00007A030000}"/>
    <cellStyle name="Normal 50 3" xfId="334" xr:uid="{00000000-0005-0000-0000-00007B030000}"/>
    <cellStyle name="Normal 50 4" xfId="218" xr:uid="{00000000-0005-0000-0000-00007C030000}"/>
    <cellStyle name="Normal 51" xfId="54" xr:uid="{00000000-0005-0000-0000-00007D030000}"/>
    <cellStyle name="Normal 51 2" xfId="472" xr:uid="{00000000-0005-0000-0000-00007E030000}"/>
    <cellStyle name="Normal 51 2 2" xfId="1013" xr:uid="{00000000-0005-0000-0000-00007F030000}"/>
    <cellStyle name="Normal 51 3" xfId="335" xr:uid="{00000000-0005-0000-0000-000080030000}"/>
    <cellStyle name="Normal 51 4" xfId="219" xr:uid="{00000000-0005-0000-0000-000081030000}"/>
    <cellStyle name="Normal 52" xfId="55" xr:uid="{00000000-0005-0000-0000-000082030000}"/>
    <cellStyle name="Normal 52 2" xfId="473" xr:uid="{00000000-0005-0000-0000-000083030000}"/>
    <cellStyle name="Normal 52 2 2" xfId="1014" xr:uid="{00000000-0005-0000-0000-000084030000}"/>
    <cellStyle name="Normal 52 3" xfId="336" xr:uid="{00000000-0005-0000-0000-000085030000}"/>
    <cellStyle name="Normal 52 4" xfId="220" xr:uid="{00000000-0005-0000-0000-000086030000}"/>
    <cellStyle name="Normal 53" xfId="57" xr:uid="{00000000-0005-0000-0000-000087030000}"/>
    <cellStyle name="Normal 53 2" xfId="474" xr:uid="{00000000-0005-0000-0000-000088030000}"/>
    <cellStyle name="Normal 53 2 2" xfId="1015" xr:uid="{00000000-0005-0000-0000-000089030000}"/>
    <cellStyle name="Normal 53 3" xfId="338" xr:uid="{00000000-0005-0000-0000-00008A030000}"/>
    <cellStyle name="Normal 53 4" xfId="222" xr:uid="{00000000-0005-0000-0000-00008B030000}"/>
    <cellStyle name="Normal 54" xfId="60" xr:uid="{00000000-0005-0000-0000-00008C030000}"/>
    <cellStyle name="Normal 54 2" xfId="475" xr:uid="{00000000-0005-0000-0000-00008D030000}"/>
    <cellStyle name="Normal 54 2 2" xfId="1016" xr:uid="{00000000-0005-0000-0000-00008E030000}"/>
    <cellStyle name="Normal 54 3" xfId="341" xr:uid="{00000000-0005-0000-0000-00008F030000}"/>
    <cellStyle name="Normal 54 4" xfId="225" xr:uid="{00000000-0005-0000-0000-000090030000}"/>
    <cellStyle name="Normal 55" xfId="62" xr:uid="{00000000-0005-0000-0000-000091030000}"/>
    <cellStyle name="Normal 55 2" xfId="476" xr:uid="{00000000-0005-0000-0000-000092030000}"/>
    <cellStyle name="Normal 55 2 2" xfId="1017" xr:uid="{00000000-0005-0000-0000-000093030000}"/>
    <cellStyle name="Normal 55 3" xfId="343" xr:uid="{00000000-0005-0000-0000-000094030000}"/>
    <cellStyle name="Normal 55 4" xfId="227" xr:uid="{00000000-0005-0000-0000-000095030000}"/>
    <cellStyle name="Normal 56" xfId="64" xr:uid="{00000000-0005-0000-0000-000096030000}"/>
    <cellStyle name="Normal 56 2" xfId="477" xr:uid="{00000000-0005-0000-0000-000097030000}"/>
    <cellStyle name="Normal 56 2 2" xfId="1018" xr:uid="{00000000-0005-0000-0000-000098030000}"/>
    <cellStyle name="Normal 56 3" xfId="345" xr:uid="{00000000-0005-0000-0000-000099030000}"/>
    <cellStyle name="Normal 56 4" xfId="229" xr:uid="{00000000-0005-0000-0000-00009A030000}"/>
    <cellStyle name="Normal 57" xfId="66" xr:uid="{00000000-0005-0000-0000-00009B030000}"/>
    <cellStyle name="Normal 57 2" xfId="478" xr:uid="{00000000-0005-0000-0000-00009C030000}"/>
    <cellStyle name="Normal 57 2 2" xfId="1019" xr:uid="{00000000-0005-0000-0000-00009D030000}"/>
    <cellStyle name="Normal 57 3" xfId="347" xr:uid="{00000000-0005-0000-0000-00009E030000}"/>
    <cellStyle name="Normal 57 4" xfId="231" xr:uid="{00000000-0005-0000-0000-00009F030000}"/>
    <cellStyle name="Normal 58" xfId="68" xr:uid="{00000000-0005-0000-0000-0000A0030000}"/>
    <cellStyle name="Normal 58 2" xfId="479" xr:uid="{00000000-0005-0000-0000-0000A1030000}"/>
    <cellStyle name="Normal 58 2 2" xfId="1020" xr:uid="{00000000-0005-0000-0000-0000A2030000}"/>
    <cellStyle name="Normal 58 3" xfId="349" xr:uid="{00000000-0005-0000-0000-0000A3030000}"/>
    <cellStyle name="Normal 58 4" xfId="233" xr:uid="{00000000-0005-0000-0000-0000A4030000}"/>
    <cellStyle name="Normal 59" xfId="69" xr:uid="{00000000-0005-0000-0000-0000A5030000}"/>
    <cellStyle name="Normal 59 2" xfId="480" xr:uid="{00000000-0005-0000-0000-0000A6030000}"/>
    <cellStyle name="Normal 59 2 2" xfId="1021" xr:uid="{00000000-0005-0000-0000-0000A7030000}"/>
    <cellStyle name="Normal 59 3" xfId="350" xr:uid="{00000000-0005-0000-0000-0000A8030000}"/>
    <cellStyle name="Normal 59 4" xfId="234" xr:uid="{00000000-0005-0000-0000-0000A9030000}"/>
    <cellStyle name="Normal 6" xfId="14" xr:uid="{00000000-0005-0000-0000-0000AA030000}"/>
    <cellStyle name="Normal 6 10" xfId="191" xr:uid="{00000000-0005-0000-0000-0000AB030000}"/>
    <cellStyle name="Normal 6 10 2" xfId="867" xr:uid="{00000000-0005-0000-0000-0000AC030000}"/>
    <cellStyle name="Normal 6 10 2 2" xfId="1533" xr:uid="{00000000-0005-0000-0000-0000AD030000}"/>
    <cellStyle name="Normal 6 10 3" xfId="1532" xr:uid="{00000000-0005-0000-0000-0000AE030000}"/>
    <cellStyle name="Normal 6 11" xfId="724" xr:uid="{00000000-0005-0000-0000-0000AF030000}"/>
    <cellStyle name="Normal 6 11 2" xfId="1534" xr:uid="{00000000-0005-0000-0000-0000B0030000}"/>
    <cellStyle name="Normal 6 12" xfId="1193" xr:uid="{00000000-0005-0000-0000-0000B1030000}"/>
    <cellStyle name="Normal 6 2" xfId="126" xr:uid="{00000000-0005-0000-0000-0000B2030000}"/>
    <cellStyle name="Normal 6 2 10" xfId="745" xr:uid="{00000000-0005-0000-0000-0000B3030000}"/>
    <cellStyle name="Normal 6 2 10 2" xfId="1535" xr:uid="{00000000-0005-0000-0000-0000B4030000}"/>
    <cellStyle name="Normal 6 2 11" xfId="1212" xr:uid="{00000000-0005-0000-0000-0000B5030000}"/>
    <cellStyle name="Normal 6 2 2" xfId="127" xr:uid="{00000000-0005-0000-0000-0000B6030000}"/>
    <cellStyle name="Normal 6 2 2 10" xfId="1213" xr:uid="{00000000-0005-0000-0000-0000B7030000}"/>
    <cellStyle name="Normal 6 2 2 2" xfId="128" xr:uid="{00000000-0005-0000-0000-0000B8030000}"/>
    <cellStyle name="Normal 6 2 2 2 2" xfId="484" xr:uid="{00000000-0005-0000-0000-0000B9030000}"/>
    <cellStyle name="Normal 6 2 2 2 2 2" xfId="645" xr:uid="{00000000-0005-0000-0000-0000BA030000}"/>
    <cellStyle name="Normal 6 2 2 2 2 2 2" xfId="1111" xr:uid="{00000000-0005-0000-0000-0000BB030000}"/>
    <cellStyle name="Normal 6 2 2 2 2 2 2 2" xfId="1538" xr:uid="{00000000-0005-0000-0000-0000BC030000}"/>
    <cellStyle name="Normal 6 2 2 2 2 2 3" xfId="1537" xr:uid="{00000000-0005-0000-0000-0000BD030000}"/>
    <cellStyle name="Normal 6 2 2 2 2 3" xfId="798" xr:uid="{00000000-0005-0000-0000-0000BE030000}"/>
    <cellStyle name="Normal 6 2 2 2 2 3 2" xfId="1539" xr:uid="{00000000-0005-0000-0000-0000BF030000}"/>
    <cellStyle name="Normal 6 2 2 2 2 4" xfId="1536" xr:uid="{00000000-0005-0000-0000-0000C0030000}"/>
    <cellStyle name="Normal 6 2 2 2 3" xfId="547" xr:uid="{00000000-0005-0000-0000-0000C1030000}"/>
    <cellStyle name="Normal 6 2 2 2 3 2" xfId="688" xr:uid="{00000000-0005-0000-0000-0000C2030000}"/>
    <cellStyle name="Normal 6 2 2 2 3 2 2" xfId="1153" xr:uid="{00000000-0005-0000-0000-0000C3030000}"/>
    <cellStyle name="Normal 6 2 2 2 3 2 2 2" xfId="1542" xr:uid="{00000000-0005-0000-0000-0000C4030000}"/>
    <cellStyle name="Normal 6 2 2 2 3 2 3" xfId="1541" xr:uid="{00000000-0005-0000-0000-0000C5030000}"/>
    <cellStyle name="Normal 6 2 2 2 3 3" xfId="841" xr:uid="{00000000-0005-0000-0000-0000C6030000}"/>
    <cellStyle name="Normal 6 2 2 2 3 3 2" xfId="1543" xr:uid="{00000000-0005-0000-0000-0000C7030000}"/>
    <cellStyle name="Normal 6 2 2 2 3 4" xfId="1540" xr:uid="{00000000-0005-0000-0000-0000C8030000}"/>
    <cellStyle name="Normal 6 2 2 2 4" xfId="381" xr:uid="{00000000-0005-0000-0000-0000C9030000}"/>
    <cellStyle name="Normal 6 2 2 2 4 2" xfId="951" xr:uid="{00000000-0005-0000-0000-0000CA030000}"/>
    <cellStyle name="Normal 6 2 2 2 4 2 2" xfId="1545" xr:uid="{00000000-0005-0000-0000-0000CB030000}"/>
    <cellStyle name="Normal 6 2 2 2 4 3" xfId="1544" xr:uid="{00000000-0005-0000-0000-0000CC030000}"/>
    <cellStyle name="Normal 6 2 2 2 5" xfId="598" xr:uid="{00000000-0005-0000-0000-0000CD030000}"/>
    <cellStyle name="Normal 6 2 2 2 5 2" xfId="1064" xr:uid="{00000000-0005-0000-0000-0000CE030000}"/>
    <cellStyle name="Normal 6 2 2 2 5 2 2" xfId="1547" xr:uid="{00000000-0005-0000-0000-0000CF030000}"/>
    <cellStyle name="Normal 6 2 2 2 5 3" xfId="1546" xr:uid="{00000000-0005-0000-0000-0000D0030000}"/>
    <cellStyle name="Normal 6 2 2 2 6" xfId="265" xr:uid="{00000000-0005-0000-0000-0000D1030000}"/>
    <cellStyle name="Normal 6 2 2 2 6 2" xfId="893" xr:uid="{00000000-0005-0000-0000-0000D2030000}"/>
    <cellStyle name="Normal 6 2 2 2 6 2 2" xfId="1549" xr:uid="{00000000-0005-0000-0000-0000D3030000}"/>
    <cellStyle name="Normal 6 2 2 2 6 3" xfId="1548" xr:uid="{00000000-0005-0000-0000-0000D4030000}"/>
    <cellStyle name="Normal 6 2 2 2 7" xfId="747" xr:uid="{00000000-0005-0000-0000-0000D5030000}"/>
    <cellStyle name="Normal 6 2 2 2 7 2" xfId="1550" xr:uid="{00000000-0005-0000-0000-0000D6030000}"/>
    <cellStyle name="Normal 6 2 2 2 8" xfId="1214" xr:uid="{00000000-0005-0000-0000-0000D7030000}"/>
    <cellStyle name="Normal 6 2 2 3" xfId="129" xr:uid="{00000000-0005-0000-0000-0000D8030000}"/>
    <cellStyle name="Normal 6 2 2 3 2" xfId="485" xr:uid="{00000000-0005-0000-0000-0000D9030000}"/>
    <cellStyle name="Normal 6 2 2 3 2 2" xfId="646" xr:uid="{00000000-0005-0000-0000-0000DA030000}"/>
    <cellStyle name="Normal 6 2 2 3 2 2 2" xfId="1112" xr:uid="{00000000-0005-0000-0000-0000DB030000}"/>
    <cellStyle name="Normal 6 2 2 3 2 2 2 2" xfId="1553" xr:uid="{00000000-0005-0000-0000-0000DC030000}"/>
    <cellStyle name="Normal 6 2 2 3 2 2 3" xfId="1552" xr:uid="{00000000-0005-0000-0000-0000DD030000}"/>
    <cellStyle name="Normal 6 2 2 3 2 3" xfId="799" xr:uid="{00000000-0005-0000-0000-0000DE030000}"/>
    <cellStyle name="Normal 6 2 2 3 2 3 2" xfId="1554" xr:uid="{00000000-0005-0000-0000-0000DF030000}"/>
    <cellStyle name="Normal 6 2 2 3 2 4" xfId="1551" xr:uid="{00000000-0005-0000-0000-0000E0030000}"/>
    <cellStyle name="Normal 6 2 2 3 3" xfId="548" xr:uid="{00000000-0005-0000-0000-0000E1030000}"/>
    <cellStyle name="Normal 6 2 2 3 3 2" xfId="689" xr:uid="{00000000-0005-0000-0000-0000E2030000}"/>
    <cellStyle name="Normal 6 2 2 3 3 2 2" xfId="1154" xr:uid="{00000000-0005-0000-0000-0000E3030000}"/>
    <cellStyle name="Normal 6 2 2 3 3 2 2 2" xfId="1557" xr:uid="{00000000-0005-0000-0000-0000E4030000}"/>
    <cellStyle name="Normal 6 2 2 3 3 2 3" xfId="1556" xr:uid="{00000000-0005-0000-0000-0000E5030000}"/>
    <cellStyle name="Normal 6 2 2 3 3 3" xfId="842" xr:uid="{00000000-0005-0000-0000-0000E6030000}"/>
    <cellStyle name="Normal 6 2 2 3 3 3 2" xfId="1558" xr:uid="{00000000-0005-0000-0000-0000E7030000}"/>
    <cellStyle name="Normal 6 2 2 3 3 4" xfId="1555" xr:uid="{00000000-0005-0000-0000-0000E8030000}"/>
    <cellStyle name="Normal 6 2 2 3 4" xfId="382" xr:uid="{00000000-0005-0000-0000-0000E9030000}"/>
    <cellStyle name="Normal 6 2 2 3 4 2" xfId="952" xr:uid="{00000000-0005-0000-0000-0000EA030000}"/>
    <cellStyle name="Normal 6 2 2 3 4 2 2" xfId="1560" xr:uid="{00000000-0005-0000-0000-0000EB030000}"/>
    <cellStyle name="Normal 6 2 2 3 4 3" xfId="1559" xr:uid="{00000000-0005-0000-0000-0000EC030000}"/>
    <cellStyle name="Normal 6 2 2 3 5" xfId="599" xr:uid="{00000000-0005-0000-0000-0000ED030000}"/>
    <cellStyle name="Normal 6 2 2 3 5 2" xfId="1065" xr:uid="{00000000-0005-0000-0000-0000EE030000}"/>
    <cellStyle name="Normal 6 2 2 3 5 2 2" xfId="1562" xr:uid="{00000000-0005-0000-0000-0000EF030000}"/>
    <cellStyle name="Normal 6 2 2 3 5 3" xfId="1561" xr:uid="{00000000-0005-0000-0000-0000F0030000}"/>
    <cellStyle name="Normal 6 2 2 3 6" xfId="266" xr:uid="{00000000-0005-0000-0000-0000F1030000}"/>
    <cellStyle name="Normal 6 2 2 3 6 2" xfId="894" xr:uid="{00000000-0005-0000-0000-0000F2030000}"/>
    <cellStyle name="Normal 6 2 2 3 6 2 2" xfId="1564" xr:uid="{00000000-0005-0000-0000-0000F3030000}"/>
    <cellStyle name="Normal 6 2 2 3 6 3" xfId="1563" xr:uid="{00000000-0005-0000-0000-0000F4030000}"/>
    <cellStyle name="Normal 6 2 2 3 7" xfId="748" xr:uid="{00000000-0005-0000-0000-0000F5030000}"/>
    <cellStyle name="Normal 6 2 2 3 7 2" xfId="1565" xr:uid="{00000000-0005-0000-0000-0000F6030000}"/>
    <cellStyle name="Normal 6 2 2 3 8" xfId="1215" xr:uid="{00000000-0005-0000-0000-0000F7030000}"/>
    <cellStyle name="Normal 6 2 2 4" xfId="483" xr:uid="{00000000-0005-0000-0000-0000F8030000}"/>
    <cellStyle name="Normal 6 2 2 4 2" xfId="644" xr:uid="{00000000-0005-0000-0000-0000F9030000}"/>
    <cellStyle name="Normal 6 2 2 4 2 2" xfId="1110" xr:uid="{00000000-0005-0000-0000-0000FA030000}"/>
    <cellStyle name="Normal 6 2 2 4 2 2 2" xfId="1568" xr:uid="{00000000-0005-0000-0000-0000FB030000}"/>
    <cellStyle name="Normal 6 2 2 4 2 3" xfId="1567" xr:uid="{00000000-0005-0000-0000-0000FC030000}"/>
    <cellStyle name="Normal 6 2 2 4 3" xfId="797" xr:uid="{00000000-0005-0000-0000-0000FD030000}"/>
    <cellStyle name="Normal 6 2 2 4 3 2" xfId="1569" xr:uid="{00000000-0005-0000-0000-0000FE030000}"/>
    <cellStyle name="Normal 6 2 2 4 4" xfId="1566" xr:uid="{00000000-0005-0000-0000-0000FF030000}"/>
    <cellStyle name="Normal 6 2 2 5" xfId="546" xr:uid="{00000000-0005-0000-0000-000000040000}"/>
    <cellStyle name="Normal 6 2 2 5 2" xfId="687" xr:uid="{00000000-0005-0000-0000-000001040000}"/>
    <cellStyle name="Normal 6 2 2 5 2 2" xfId="1152" xr:uid="{00000000-0005-0000-0000-000002040000}"/>
    <cellStyle name="Normal 6 2 2 5 2 2 2" xfId="1572" xr:uid="{00000000-0005-0000-0000-000003040000}"/>
    <cellStyle name="Normal 6 2 2 5 2 3" xfId="1571" xr:uid="{00000000-0005-0000-0000-000004040000}"/>
    <cellStyle name="Normal 6 2 2 5 3" xfId="840" xr:uid="{00000000-0005-0000-0000-000005040000}"/>
    <cellStyle name="Normal 6 2 2 5 3 2" xfId="1573" xr:uid="{00000000-0005-0000-0000-000006040000}"/>
    <cellStyle name="Normal 6 2 2 5 4" xfId="1570" xr:uid="{00000000-0005-0000-0000-000007040000}"/>
    <cellStyle name="Normal 6 2 2 6" xfId="380" xr:uid="{00000000-0005-0000-0000-000008040000}"/>
    <cellStyle name="Normal 6 2 2 6 2" xfId="950" xr:uid="{00000000-0005-0000-0000-000009040000}"/>
    <cellStyle name="Normal 6 2 2 6 2 2" xfId="1575" xr:uid="{00000000-0005-0000-0000-00000A040000}"/>
    <cellStyle name="Normal 6 2 2 6 3" xfId="1574" xr:uid="{00000000-0005-0000-0000-00000B040000}"/>
    <cellStyle name="Normal 6 2 2 7" xfId="597" xr:uid="{00000000-0005-0000-0000-00000C040000}"/>
    <cellStyle name="Normal 6 2 2 7 2" xfId="1063" xr:uid="{00000000-0005-0000-0000-00000D040000}"/>
    <cellStyle name="Normal 6 2 2 7 2 2" xfId="1577" xr:uid="{00000000-0005-0000-0000-00000E040000}"/>
    <cellStyle name="Normal 6 2 2 7 3" xfId="1576" xr:uid="{00000000-0005-0000-0000-00000F040000}"/>
    <cellStyle name="Normal 6 2 2 8" xfId="264" xr:uid="{00000000-0005-0000-0000-000010040000}"/>
    <cellStyle name="Normal 6 2 2 8 2" xfId="892" xr:uid="{00000000-0005-0000-0000-000011040000}"/>
    <cellStyle name="Normal 6 2 2 8 2 2" xfId="1579" xr:uid="{00000000-0005-0000-0000-000012040000}"/>
    <cellStyle name="Normal 6 2 2 8 3" xfId="1578" xr:uid="{00000000-0005-0000-0000-000013040000}"/>
    <cellStyle name="Normal 6 2 2 9" xfId="746" xr:uid="{00000000-0005-0000-0000-000014040000}"/>
    <cellStyle name="Normal 6 2 2 9 2" xfId="1580" xr:uid="{00000000-0005-0000-0000-000015040000}"/>
    <cellStyle name="Normal 6 2 3" xfId="130" xr:uid="{00000000-0005-0000-0000-000016040000}"/>
    <cellStyle name="Normal 6 2 3 2" xfId="486" xr:uid="{00000000-0005-0000-0000-000017040000}"/>
    <cellStyle name="Normal 6 2 3 2 2" xfId="647" xr:uid="{00000000-0005-0000-0000-000018040000}"/>
    <cellStyle name="Normal 6 2 3 2 2 2" xfId="1113" xr:uid="{00000000-0005-0000-0000-000019040000}"/>
    <cellStyle name="Normal 6 2 3 2 2 2 2" xfId="1583" xr:uid="{00000000-0005-0000-0000-00001A040000}"/>
    <cellStyle name="Normal 6 2 3 2 2 3" xfId="1582" xr:uid="{00000000-0005-0000-0000-00001B040000}"/>
    <cellStyle name="Normal 6 2 3 2 3" xfId="800" xr:uid="{00000000-0005-0000-0000-00001C040000}"/>
    <cellStyle name="Normal 6 2 3 2 3 2" xfId="1584" xr:uid="{00000000-0005-0000-0000-00001D040000}"/>
    <cellStyle name="Normal 6 2 3 2 4" xfId="1581" xr:uid="{00000000-0005-0000-0000-00001E040000}"/>
    <cellStyle name="Normal 6 2 3 3" xfId="549" xr:uid="{00000000-0005-0000-0000-00001F040000}"/>
    <cellStyle name="Normal 6 2 3 3 2" xfId="690" xr:uid="{00000000-0005-0000-0000-000020040000}"/>
    <cellStyle name="Normal 6 2 3 3 2 2" xfId="1155" xr:uid="{00000000-0005-0000-0000-000021040000}"/>
    <cellStyle name="Normal 6 2 3 3 2 2 2" xfId="1587" xr:uid="{00000000-0005-0000-0000-000022040000}"/>
    <cellStyle name="Normal 6 2 3 3 2 3" xfId="1586" xr:uid="{00000000-0005-0000-0000-000023040000}"/>
    <cellStyle name="Normal 6 2 3 3 3" xfId="843" xr:uid="{00000000-0005-0000-0000-000024040000}"/>
    <cellStyle name="Normal 6 2 3 3 3 2" xfId="1588" xr:uid="{00000000-0005-0000-0000-000025040000}"/>
    <cellStyle name="Normal 6 2 3 3 4" xfId="1585" xr:uid="{00000000-0005-0000-0000-000026040000}"/>
    <cellStyle name="Normal 6 2 3 4" xfId="383" xr:uid="{00000000-0005-0000-0000-000027040000}"/>
    <cellStyle name="Normal 6 2 3 4 2" xfId="953" xr:uid="{00000000-0005-0000-0000-000028040000}"/>
    <cellStyle name="Normal 6 2 3 4 2 2" xfId="1590" xr:uid="{00000000-0005-0000-0000-000029040000}"/>
    <cellStyle name="Normal 6 2 3 4 3" xfId="1589" xr:uid="{00000000-0005-0000-0000-00002A040000}"/>
    <cellStyle name="Normal 6 2 3 5" xfId="600" xr:uid="{00000000-0005-0000-0000-00002B040000}"/>
    <cellStyle name="Normal 6 2 3 5 2" xfId="1066" xr:uid="{00000000-0005-0000-0000-00002C040000}"/>
    <cellStyle name="Normal 6 2 3 5 2 2" xfId="1592" xr:uid="{00000000-0005-0000-0000-00002D040000}"/>
    <cellStyle name="Normal 6 2 3 5 3" xfId="1591" xr:uid="{00000000-0005-0000-0000-00002E040000}"/>
    <cellStyle name="Normal 6 2 3 6" xfId="267" xr:uid="{00000000-0005-0000-0000-00002F040000}"/>
    <cellStyle name="Normal 6 2 3 6 2" xfId="895" xr:uid="{00000000-0005-0000-0000-000030040000}"/>
    <cellStyle name="Normal 6 2 3 6 2 2" xfId="1594" xr:uid="{00000000-0005-0000-0000-000031040000}"/>
    <cellStyle name="Normal 6 2 3 6 3" xfId="1593" xr:uid="{00000000-0005-0000-0000-000032040000}"/>
    <cellStyle name="Normal 6 2 3 7" xfId="749" xr:uid="{00000000-0005-0000-0000-000033040000}"/>
    <cellStyle name="Normal 6 2 3 7 2" xfId="1595" xr:uid="{00000000-0005-0000-0000-000034040000}"/>
    <cellStyle name="Normal 6 2 3 8" xfId="1216" xr:uid="{00000000-0005-0000-0000-000035040000}"/>
    <cellStyle name="Normal 6 2 4" xfId="131" xr:uid="{00000000-0005-0000-0000-000036040000}"/>
    <cellStyle name="Normal 6 2 4 2" xfId="487" xr:uid="{00000000-0005-0000-0000-000037040000}"/>
    <cellStyle name="Normal 6 2 4 2 2" xfId="648" xr:uid="{00000000-0005-0000-0000-000038040000}"/>
    <cellStyle name="Normal 6 2 4 2 2 2" xfId="1114" xr:uid="{00000000-0005-0000-0000-000039040000}"/>
    <cellStyle name="Normal 6 2 4 2 2 2 2" xfId="1598" xr:uid="{00000000-0005-0000-0000-00003A040000}"/>
    <cellStyle name="Normal 6 2 4 2 2 3" xfId="1597" xr:uid="{00000000-0005-0000-0000-00003B040000}"/>
    <cellStyle name="Normal 6 2 4 2 3" xfId="801" xr:uid="{00000000-0005-0000-0000-00003C040000}"/>
    <cellStyle name="Normal 6 2 4 2 3 2" xfId="1599" xr:uid="{00000000-0005-0000-0000-00003D040000}"/>
    <cellStyle name="Normal 6 2 4 2 4" xfId="1596" xr:uid="{00000000-0005-0000-0000-00003E040000}"/>
    <cellStyle name="Normal 6 2 4 3" xfId="550" xr:uid="{00000000-0005-0000-0000-00003F040000}"/>
    <cellStyle name="Normal 6 2 4 3 2" xfId="691" xr:uid="{00000000-0005-0000-0000-000040040000}"/>
    <cellStyle name="Normal 6 2 4 3 2 2" xfId="1156" xr:uid="{00000000-0005-0000-0000-000041040000}"/>
    <cellStyle name="Normal 6 2 4 3 2 2 2" xfId="1602" xr:uid="{00000000-0005-0000-0000-000042040000}"/>
    <cellStyle name="Normal 6 2 4 3 2 3" xfId="1601" xr:uid="{00000000-0005-0000-0000-000043040000}"/>
    <cellStyle name="Normal 6 2 4 3 3" xfId="844" xr:uid="{00000000-0005-0000-0000-000044040000}"/>
    <cellStyle name="Normal 6 2 4 3 3 2" xfId="1603" xr:uid="{00000000-0005-0000-0000-000045040000}"/>
    <cellStyle name="Normal 6 2 4 3 4" xfId="1600" xr:uid="{00000000-0005-0000-0000-000046040000}"/>
    <cellStyle name="Normal 6 2 4 4" xfId="384" xr:uid="{00000000-0005-0000-0000-000047040000}"/>
    <cellStyle name="Normal 6 2 4 4 2" xfId="954" xr:uid="{00000000-0005-0000-0000-000048040000}"/>
    <cellStyle name="Normal 6 2 4 4 2 2" xfId="1605" xr:uid="{00000000-0005-0000-0000-000049040000}"/>
    <cellStyle name="Normal 6 2 4 4 3" xfId="1604" xr:uid="{00000000-0005-0000-0000-00004A040000}"/>
    <cellStyle name="Normal 6 2 4 5" xfId="601" xr:uid="{00000000-0005-0000-0000-00004B040000}"/>
    <cellStyle name="Normal 6 2 4 5 2" xfId="1067" xr:uid="{00000000-0005-0000-0000-00004C040000}"/>
    <cellStyle name="Normal 6 2 4 5 2 2" xfId="1607" xr:uid="{00000000-0005-0000-0000-00004D040000}"/>
    <cellStyle name="Normal 6 2 4 5 3" xfId="1606" xr:uid="{00000000-0005-0000-0000-00004E040000}"/>
    <cellStyle name="Normal 6 2 4 6" xfId="268" xr:uid="{00000000-0005-0000-0000-00004F040000}"/>
    <cellStyle name="Normal 6 2 4 6 2" xfId="896" xr:uid="{00000000-0005-0000-0000-000050040000}"/>
    <cellStyle name="Normal 6 2 4 6 2 2" xfId="1609" xr:uid="{00000000-0005-0000-0000-000051040000}"/>
    <cellStyle name="Normal 6 2 4 6 3" xfId="1608" xr:uid="{00000000-0005-0000-0000-000052040000}"/>
    <cellStyle name="Normal 6 2 4 7" xfId="750" xr:uid="{00000000-0005-0000-0000-000053040000}"/>
    <cellStyle name="Normal 6 2 4 7 2" xfId="1610" xr:uid="{00000000-0005-0000-0000-000054040000}"/>
    <cellStyle name="Normal 6 2 4 8" xfId="1217" xr:uid="{00000000-0005-0000-0000-000055040000}"/>
    <cellStyle name="Normal 6 2 5" xfId="482" xr:uid="{00000000-0005-0000-0000-000056040000}"/>
    <cellStyle name="Normal 6 2 5 2" xfId="643" xr:uid="{00000000-0005-0000-0000-000057040000}"/>
    <cellStyle name="Normal 6 2 5 2 2" xfId="1109" xr:uid="{00000000-0005-0000-0000-000058040000}"/>
    <cellStyle name="Normal 6 2 5 2 2 2" xfId="1613" xr:uid="{00000000-0005-0000-0000-000059040000}"/>
    <cellStyle name="Normal 6 2 5 2 3" xfId="1612" xr:uid="{00000000-0005-0000-0000-00005A040000}"/>
    <cellStyle name="Normal 6 2 5 3" xfId="796" xr:uid="{00000000-0005-0000-0000-00005B040000}"/>
    <cellStyle name="Normal 6 2 5 3 2" xfId="1614" xr:uid="{00000000-0005-0000-0000-00005C040000}"/>
    <cellStyle name="Normal 6 2 5 4" xfId="1611" xr:uid="{00000000-0005-0000-0000-00005D040000}"/>
    <cellStyle name="Normal 6 2 6" xfId="545" xr:uid="{00000000-0005-0000-0000-00005E040000}"/>
    <cellStyle name="Normal 6 2 6 2" xfId="686" xr:uid="{00000000-0005-0000-0000-00005F040000}"/>
    <cellStyle name="Normal 6 2 6 2 2" xfId="1151" xr:uid="{00000000-0005-0000-0000-000060040000}"/>
    <cellStyle name="Normal 6 2 6 2 2 2" xfId="1617" xr:uid="{00000000-0005-0000-0000-000061040000}"/>
    <cellStyle name="Normal 6 2 6 2 3" xfId="1616" xr:uid="{00000000-0005-0000-0000-000062040000}"/>
    <cellStyle name="Normal 6 2 6 3" xfId="839" xr:uid="{00000000-0005-0000-0000-000063040000}"/>
    <cellStyle name="Normal 6 2 6 3 2" xfId="1618" xr:uid="{00000000-0005-0000-0000-000064040000}"/>
    <cellStyle name="Normal 6 2 6 4" xfId="1615" xr:uid="{00000000-0005-0000-0000-000065040000}"/>
    <cellStyle name="Normal 6 2 7" xfId="379" xr:uid="{00000000-0005-0000-0000-000066040000}"/>
    <cellStyle name="Normal 6 2 7 2" xfId="949" xr:uid="{00000000-0005-0000-0000-000067040000}"/>
    <cellStyle name="Normal 6 2 7 2 2" xfId="1620" xr:uid="{00000000-0005-0000-0000-000068040000}"/>
    <cellStyle name="Normal 6 2 7 3" xfId="1619" xr:uid="{00000000-0005-0000-0000-000069040000}"/>
    <cellStyle name="Normal 6 2 8" xfId="596" xr:uid="{00000000-0005-0000-0000-00006A040000}"/>
    <cellStyle name="Normal 6 2 8 2" xfId="1062" xr:uid="{00000000-0005-0000-0000-00006B040000}"/>
    <cellStyle name="Normal 6 2 8 2 2" xfId="1622" xr:uid="{00000000-0005-0000-0000-00006C040000}"/>
    <cellStyle name="Normal 6 2 8 3" xfId="1621" xr:uid="{00000000-0005-0000-0000-00006D040000}"/>
    <cellStyle name="Normal 6 2 9" xfId="263" xr:uid="{00000000-0005-0000-0000-00006E040000}"/>
    <cellStyle name="Normal 6 2 9 2" xfId="891" xr:uid="{00000000-0005-0000-0000-00006F040000}"/>
    <cellStyle name="Normal 6 2 9 2 2" xfId="1624" xr:uid="{00000000-0005-0000-0000-000070040000}"/>
    <cellStyle name="Normal 6 2 9 3" xfId="1623" xr:uid="{00000000-0005-0000-0000-000071040000}"/>
    <cellStyle name="Normal 6 3" xfId="132" xr:uid="{00000000-0005-0000-0000-000072040000}"/>
    <cellStyle name="Normal 6 3 10" xfId="1218" xr:uid="{00000000-0005-0000-0000-000073040000}"/>
    <cellStyle name="Normal 6 3 2" xfId="133" xr:uid="{00000000-0005-0000-0000-000074040000}"/>
    <cellStyle name="Normal 6 3 2 2" xfId="489" xr:uid="{00000000-0005-0000-0000-000075040000}"/>
    <cellStyle name="Normal 6 3 2 2 2" xfId="650" xr:uid="{00000000-0005-0000-0000-000076040000}"/>
    <cellStyle name="Normal 6 3 2 2 2 2" xfId="1116" xr:uid="{00000000-0005-0000-0000-000077040000}"/>
    <cellStyle name="Normal 6 3 2 2 2 2 2" xfId="1627" xr:uid="{00000000-0005-0000-0000-000078040000}"/>
    <cellStyle name="Normal 6 3 2 2 2 3" xfId="1626" xr:uid="{00000000-0005-0000-0000-000079040000}"/>
    <cellStyle name="Normal 6 3 2 2 3" xfId="803" xr:uid="{00000000-0005-0000-0000-00007A040000}"/>
    <cellStyle name="Normal 6 3 2 2 3 2" xfId="1628" xr:uid="{00000000-0005-0000-0000-00007B040000}"/>
    <cellStyle name="Normal 6 3 2 2 4" xfId="1625" xr:uid="{00000000-0005-0000-0000-00007C040000}"/>
    <cellStyle name="Normal 6 3 2 3" xfId="552" xr:uid="{00000000-0005-0000-0000-00007D040000}"/>
    <cellStyle name="Normal 6 3 2 3 2" xfId="693" xr:uid="{00000000-0005-0000-0000-00007E040000}"/>
    <cellStyle name="Normal 6 3 2 3 2 2" xfId="1158" xr:uid="{00000000-0005-0000-0000-00007F040000}"/>
    <cellStyle name="Normal 6 3 2 3 2 2 2" xfId="1631" xr:uid="{00000000-0005-0000-0000-000080040000}"/>
    <cellStyle name="Normal 6 3 2 3 2 3" xfId="1630" xr:uid="{00000000-0005-0000-0000-000081040000}"/>
    <cellStyle name="Normal 6 3 2 3 3" xfId="846" xr:uid="{00000000-0005-0000-0000-000082040000}"/>
    <cellStyle name="Normal 6 3 2 3 3 2" xfId="1632" xr:uid="{00000000-0005-0000-0000-000083040000}"/>
    <cellStyle name="Normal 6 3 2 3 4" xfId="1629" xr:uid="{00000000-0005-0000-0000-000084040000}"/>
    <cellStyle name="Normal 6 3 2 4" xfId="386" xr:uid="{00000000-0005-0000-0000-000085040000}"/>
    <cellStyle name="Normal 6 3 2 4 2" xfId="956" xr:uid="{00000000-0005-0000-0000-000086040000}"/>
    <cellStyle name="Normal 6 3 2 4 2 2" xfId="1634" xr:uid="{00000000-0005-0000-0000-000087040000}"/>
    <cellStyle name="Normal 6 3 2 4 3" xfId="1633" xr:uid="{00000000-0005-0000-0000-000088040000}"/>
    <cellStyle name="Normal 6 3 2 5" xfId="603" xr:uid="{00000000-0005-0000-0000-000089040000}"/>
    <cellStyle name="Normal 6 3 2 5 2" xfId="1069" xr:uid="{00000000-0005-0000-0000-00008A040000}"/>
    <cellStyle name="Normal 6 3 2 5 2 2" xfId="1636" xr:uid="{00000000-0005-0000-0000-00008B040000}"/>
    <cellStyle name="Normal 6 3 2 5 3" xfId="1635" xr:uid="{00000000-0005-0000-0000-00008C040000}"/>
    <cellStyle name="Normal 6 3 2 6" xfId="270" xr:uid="{00000000-0005-0000-0000-00008D040000}"/>
    <cellStyle name="Normal 6 3 2 6 2" xfId="898" xr:uid="{00000000-0005-0000-0000-00008E040000}"/>
    <cellStyle name="Normal 6 3 2 6 2 2" xfId="1638" xr:uid="{00000000-0005-0000-0000-00008F040000}"/>
    <cellStyle name="Normal 6 3 2 6 3" xfId="1637" xr:uid="{00000000-0005-0000-0000-000090040000}"/>
    <cellStyle name="Normal 6 3 2 7" xfId="752" xr:uid="{00000000-0005-0000-0000-000091040000}"/>
    <cellStyle name="Normal 6 3 2 7 2" xfId="1639" xr:uid="{00000000-0005-0000-0000-000092040000}"/>
    <cellStyle name="Normal 6 3 2 8" xfId="1219" xr:uid="{00000000-0005-0000-0000-000093040000}"/>
    <cellStyle name="Normal 6 3 3" xfId="134" xr:uid="{00000000-0005-0000-0000-000094040000}"/>
    <cellStyle name="Normal 6 3 3 2" xfId="490" xr:uid="{00000000-0005-0000-0000-000095040000}"/>
    <cellStyle name="Normal 6 3 3 2 2" xfId="651" xr:uid="{00000000-0005-0000-0000-000096040000}"/>
    <cellStyle name="Normal 6 3 3 2 2 2" xfId="1117" xr:uid="{00000000-0005-0000-0000-000097040000}"/>
    <cellStyle name="Normal 6 3 3 2 2 2 2" xfId="1642" xr:uid="{00000000-0005-0000-0000-000098040000}"/>
    <cellStyle name="Normal 6 3 3 2 2 3" xfId="1641" xr:uid="{00000000-0005-0000-0000-000099040000}"/>
    <cellStyle name="Normal 6 3 3 2 3" xfId="804" xr:uid="{00000000-0005-0000-0000-00009A040000}"/>
    <cellStyle name="Normal 6 3 3 2 3 2" xfId="1643" xr:uid="{00000000-0005-0000-0000-00009B040000}"/>
    <cellStyle name="Normal 6 3 3 2 4" xfId="1640" xr:uid="{00000000-0005-0000-0000-00009C040000}"/>
    <cellStyle name="Normal 6 3 3 3" xfId="553" xr:uid="{00000000-0005-0000-0000-00009D040000}"/>
    <cellStyle name="Normal 6 3 3 3 2" xfId="694" xr:uid="{00000000-0005-0000-0000-00009E040000}"/>
    <cellStyle name="Normal 6 3 3 3 2 2" xfId="1159" xr:uid="{00000000-0005-0000-0000-00009F040000}"/>
    <cellStyle name="Normal 6 3 3 3 2 2 2" xfId="1646" xr:uid="{00000000-0005-0000-0000-0000A0040000}"/>
    <cellStyle name="Normal 6 3 3 3 2 3" xfId="1645" xr:uid="{00000000-0005-0000-0000-0000A1040000}"/>
    <cellStyle name="Normal 6 3 3 3 3" xfId="847" xr:uid="{00000000-0005-0000-0000-0000A2040000}"/>
    <cellStyle name="Normal 6 3 3 3 3 2" xfId="1647" xr:uid="{00000000-0005-0000-0000-0000A3040000}"/>
    <cellStyle name="Normal 6 3 3 3 4" xfId="1644" xr:uid="{00000000-0005-0000-0000-0000A4040000}"/>
    <cellStyle name="Normal 6 3 3 4" xfId="387" xr:uid="{00000000-0005-0000-0000-0000A5040000}"/>
    <cellStyle name="Normal 6 3 3 4 2" xfId="957" xr:uid="{00000000-0005-0000-0000-0000A6040000}"/>
    <cellStyle name="Normal 6 3 3 4 2 2" xfId="1649" xr:uid="{00000000-0005-0000-0000-0000A7040000}"/>
    <cellStyle name="Normal 6 3 3 4 3" xfId="1648" xr:uid="{00000000-0005-0000-0000-0000A8040000}"/>
    <cellStyle name="Normal 6 3 3 5" xfId="604" xr:uid="{00000000-0005-0000-0000-0000A9040000}"/>
    <cellStyle name="Normal 6 3 3 5 2" xfId="1070" xr:uid="{00000000-0005-0000-0000-0000AA040000}"/>
    <cellStyle name="Normal 6 3 3 5 2 2" xfId="1651" xr:uid="{00000000-0005-0000-0000-0000AB040000}"/>
    <cellStyle name="Normal 6 3 3 5 3" xfId="1650" xr:uid="{00000000-0005-0000-0000-0000AC040000}"/>
    <cellStyle name="Normal 6 3 3 6" xfId="271" xr:uid="{00000000-0005-0000-0000-0000AD040000}"/>
    <cellStyle name="Normal 6 3 3 6 2" xfId="899" xr:uid="{00000000-0005-0000-0000-0000AE040000}"/>
    <cellStyle name="Normal 6 3 3 6 2 2" xfId="1653" xr:uid="{00000000-0005-0000-0000-0000AF040000}"/>
    <cellStyle name="Normal 6 3 3 6 3" xfId="1652" xr:uid="{00000000-0005-0000-0000-0000B0040000}"/>
    <cellStyle name="Normal 6 3 3 7" xfId="753" xr:uid="{00000000-0005-0000-0000-0000B1040000}"/>
    <cellStyle name="Normal 6 3 3 7 2" xfId="1654" xr:uid="{00000000-0005-0000-0000-0000B2040000}"/>
    <cellStyle name="Normal 6 3 3 8" xfId="1220" xr:uid="{00000000-0005-0000-0000-0000B3040000}"/>
    <cellStyle name="Normal 6 3 4" xfId="488" xr:uid="{00000000-0005-0000-0000-0000B4040000}"/>
    <cellStyle name="Normal 6 3 4 2" xfId="649" xr:uid="{00000000-0005-0000-0000-0000B5040000}"/>
    <cellStyle name="Normal 6 3 4 2 2" xfId="1115" xr:uid="{00000000-0005-0000-0000-0000B6040000}"/>
    <cellStyle name="Normal 6 3 4 2 2 2" xfId="1657" xr:uid="{00000000-0005-0000-0000-0000B7040000}"/>
    <cellStyle name="Normal 6 3 4 2 3" xfId="1656" xr:uid="{00000000-0005-0000-0000-0000B8040000}"/>
    <cellStyle name="Normal 6 3 4 3" xfId="802" xr:uid="{00000000-0005-0000-0000-0000B9040000}"/>
    <cellStyle name="Normal 6 3 4 3 2" xfId="1658" xr:uid="{00000000-0005-0000-0000-0000BA040000}"/>
    <cellStyle name="Normal 6 3 4 4" xfId="1655" xr:uid="{00000000-0005-0000-0000-0000BB040000}"/>
    <cellStyle name="Normal 6 3 5" xfId="551" xr:uid="{00000000-0005-0000-0000-0000BC040000}"/>
    <cellStyle name="Normal 6 3 5 2" xfId="692" xr:uid="{00000000-0005-0000-0000-0000BD040000}"/>
    <cellStyle name="Normal 6 3 5 2 2" xfId="1157" xr:uid="{00000000-0005-0000-0000-0000BE040000}"/>
    <cellStyle name="Normal 6 3 5 2 2 2" xfId="1661" xr:uid="{00000000-0005-0000-0000-0000BF040000}"/>
    <cellStyle name="Normal 6 3 5 2 3" xfId="1660" xr:uid="{00000000-0005-0000-0000-0000C0040000}"/>
    <cellStyle name="Normal 6 3 5 3" xfId="845" xr:uid="{00000000-0005-0000-0000-0000C1040000}"/>
    <cellStyle name="Normal 6 3 5 3 2" xfId="1662" xr:uid="{00000000-0005-0000-0000-0000C2040000}"/>
    <cellStyle name="Normal 6 3 5 4" xfId="1659" xr:uid="{00000000-0005-0000-0000-0000C3040000}"/>
    <cellStyle name="Normal 6 3 6" xfId="385" xr:uid="{00000000-0005-0000-0000-0000C4040000}"/>
    <cellStyle name="Normal 6 3 6 2" xfId="955" xr:uid="{00000000-0005-0000-0000-0000C5040000}"/>
    <cellStyle name="Normal 6 3 6 2 2" xfId="1664" xr:uid="{00000000-0005-0000-0000-0000C6040000}"/>
    <cellStyle name="Normal 6 3 6 3" xfId="1663" xr:uid="{00000000-0005-0000-0000-0000C7040000}"/>
    <cellStyle name="Normal 6 3 7" xfId="602" xr:uid="{00000000-0005-0000-0000-0000C8040000}"/>
    <cellStyle name="Normal 6 3 7 2" xfId="1068" xr:uid="{00000000-0005-0000-0000-0000C9040000}"/>
    <cellStyle name="Normal 6 3 7 2 2" xfId="1666" xr:uid="{00000000-0005-0000-0000-0000CA040000}"/>
    <cellStyle name="Normal 6 3 7 3" xfId="1665" xr:uid="{00000000-0005-0000-0000-0000CB040000}"/>
    <cellStyle name="Normal 6 3 8" xfId="269" xr:uid="{00000000-0005-0000-0000-0000CC040000}"/>
    <cellStyle name="Normal 6 3 8 2" xfId="897" xr:uid="{00000000-0005-0000-0000-0000CD040000}"/>
    <cellStyle name="Normal 6 3 8 2 2" xfId="1668" xr:uid="{00000000-0005-0000-0000-0000CE040000}"/>
    <cellStyle name="Normal 6 3 8 3" xfId="1667" xr:uid="{00000000-0005-0000-0000-0000CF040000}"/>
    <cellStyle name="Normal 6 3 9" xfId="751" xr:uid="{00000000-0005-0000-0000-0000D0040000}"/>
    <cellStyle name="Normal 6 3 9 2" xfId="1669" xr:uid="{00000000-0005-0000-0000-0000D1040000}"/>
    <cellStyle name="Normal 6 4" xfId="135" xr:uid="{00000000-0005-0000-0000-0000D2040000}"/>
    <cellStyle name="Normal 6 4 2" xfId="491" xr:uid="{00000000-0005-0000-0000-0000D3040000}"/>
    <cellStyle name="Normal 6 4 2 2" xfId="652" xr:uid="{00000000-0005-0000-0000-0000D4040000}"/>
    <cellStyle name="Normal 6 4 2 2 2" xfId="1118" xr:uid="{00000000-0005-0000-0000-0000D5040000}"/>
    <cellStyle name="Normal 6 4 2 2 2 2" xfId="1672" xr:uid="{00000000-0005-0000-0000-0000D6040000}"/>
    <cellStyle name="Normal 6 4 2 2 3" xfId="1671" xr:uid="{00000000-0005-0000-0000-0000D7040000}"/>
    <cellStyle name="Normal 6 4 2 3" xfId="805" xr:uid="{00000000-0005-0000-0000-0000D8040000}"/>
    <cellStyle name="Normal 6 4 2 3 2" xfId="1673" xr:uid="{00000000-0005-0000-0000-0000D9040000}"/>
    <cellStyle name="Normal 6 4 2 4" xfId="1670" xr:uid="{00000000-0005-0000-0000-0000DA040000}"/>
    <cellStyle name="Normal 6 4 3" xfId="554" xr:uid="{00000000-0005-0000-0000-0000DB040000}"/>
    <cellStyle name="Normal 6 4 3 2" xfId="695" xr:uid="{00000000-0005-0000-0000-0000DC040000}"/>
    <cellStyle name="Normal 6 4 3 2 2" xfId="1160" xr:uid="{00000000-0005-0000-0000-0000DD040000}"/>
    <cellStyle name="Normal 6 4 3 2 2 2" xfId="1676" xr:uid="{00000000-0005-0000-0000-0000DE040000}"/>
    <cellStyle name="Normal 6 4 3 2 3" xfId="1675" xr:uid="{00000000-0005-0000-0000-0000DF040000}"/>
    <cellStyle name="Normal 6 4 3 3" xfId="848" xr:uid="{00000000-0005-0000-0000-0000E0040000}"/>
    <cellStyle name="Normal 6 4 3 3 2" xfId="1677" xr:uid="{00000000-0005-0000-0000-0000E1040000}"/>
    <cellStyle name="Normal 6 4 3 4" xfId="1674" xr:uid="{00000000-0005-0000-0000-0000E2040000}"/>
    <cellStyle name="Normal 6 4 4" xfId="388" xr:uid="{00000000-0005-0000-0000-0000E3040000}"/>
    <cellStyle name="Normal 6 4 4 2" xfId="958" xr:uid="{00000000-0005-0000-0000-0000E4040000}"/>
    <cellStyle name="Normal 6 4 4 2 2" xfId="1679" xr:uid="{00000000-0005-0000-0000-0000E5040000}"/>
    <cellStyle name="Normal 6 4 4 3" xfId="1678" xr:uid="{00000000-0005-0000-0000-0000E6040000}"/>
    <cellStyle name="Normal 6 4 5" xfId="605" xr:uid="{00000000-0005-0000-0000-0000E7040000}"/>
    <cellStyle name="Normal 6 4 5 2" xfId="1071" xr:uid="{00000000-0005-0000-0000-0000E8040000}"/>
    <cellStyle name="Normal 6 4 5 2 2" xfId="1681" xr:uid="{00000000-0005-0000-0000-0000E9040000}"/>
    <cellStyle name="Normal 6 4 5 3" xfId="1680" xr:uid="{00000000-0005-0000-0000-0000EA040000}"/>
    <cellStyle name="Normal 6 4 6" xfId="272" xr:uid="{00000000-0005-0000-0000-0000EB040000}"/>
    <cellStyle name="Normal 6 4 6 2" xfId="900" xr:uid="{00000000-0005-0000-0000-0000EC040000}"/>
    <cellStyle name="Normal 6 4 6 2 2" xfId="1683" xr:uid="{00000000-0005-0000-0000-0000ED040000}"/>
    <cellStyle name="Normal 6 4 6 3" xfId="1682" xr:uid="{00000000-0005-0000-0000-0000EE040000}"/>
    <cellStyle name="Normal 6 4 7" xfId="754" xr:uid="{00000000-0005-0000-0000-0000EF040000}"/>
    <cellStyle name="Normal 6 4 7 2" xfId="1684" xr:uid="{00000000-0005-0000-0000-0000F0040000}"/>
    <cellStyle name="Normal 6 4 8" xfId="1221" xr:uid="{00000000-0005-0000-0000-0000F1040000}"/>
    <cellStyle name="Normal 6 5" xfId="136" xr:uid="{00000000-0005-0000-0000-0000F2040000}"/>
    <cellStyle name="Normal 6 5 2" xfId="492" xr:uid="{00000000-0005-0000-0000-0000F3040000}"/>
    <cellStyle name="Normal 6 5 2 2" xfId="653" xr:uid="{00000000-0005-0000-0000-0000F4040000}"/>
    <cellStyle name="Normal 6 5 2 2 2" xfId="1119" xr:uid="{00000000-0005-0000-0000-0000F5040000}"/>
    <cellStyle name="Normal 6 5 2 2 2 2" xfId="1687" xr:uid="{00000000-0005-0000-0000-0000F6040000}"/>
    <cellStyle name="Normal 6 5 2 2 3" xfId="1686" xr:uid="{00000000-0005-0000-0000-0000F7040000}"/>
    <cellStyle name="Normal 6 5 2 3" xfId="806" xr:uid="{00000000-0005-0000-0000-0000F8040000}"/>
    <cellStyle name="Normal 6 5 2 3 2" xfId="1688" xr:uid="{00000000-0005-0000-0000-0000F9040000}"/>
    <cellStyle name="Normal 6 5 2 4" xfId="1685" xr:uid="{00000000-0005-0000-0000-0000FA040000}"/>
    <cellStyle name="Normal 6 5 3" xfId="555" xr:uid="{00000000-0005-0000-0000-0000FB040000}"/>
    <cellStyle name="Normal 6 5 3 2" xfId="696" xr:uid="{00000000-0005-0000-0000-0000FC040000}"/>
    <cellStyle name="Normal 6 5 3 2 2" xfId="1161" xr:uid="{00000000-0005-0000-0000-0000FD040000}"/>
    <cellStyle name="Normal 6 5 3 2 2 2" xfId="1691" xr:uid="{00000000-0005-0000-0000-0000FE040000}"/>
    <cellStyle name="Normal 6 5 3 2 3" xfId="1690" xr:uid="{00000000-0005-0000-0000-0000FF040000}"/>
    <cellStyle name="Normal 6 5 3 3" xfId="849" xr:uid="{00000000-0005-0000-0000-000000050000}"/>
    <cellStyle name="Normal 6 5 3 3 2" xfId="1692" xr:uid="{00000000-0005-0000-0000-000001050000}"/>
    <cellStyle name="Normal 6 5 3 4" xfId="1689" xr:uid="{00000000-0005-0000-0000-000002050000}"/>
    <cellStyle name="Normal 6 5 4" xfId="389" xr:uid="{00000000-0005-0000-0000-000003050000}"/>
    <cellStyle name="Normal 6 5 4 2" xfId="959" xr:uid="{00000000-0005-0000-0000-000004050000}"/>
    <cellStyle name="Normal 6 5 4 2 2" xfId="1694" xr:uid="{00000000-0005-0000-0000-000005050000}"/>
    <cellStyle name="Normal 6 5 4 3" xfId="1693" xr:uid="{00000000-0005-0000-0000-000006050000}"/>
    <cellStyle name="Normal 6 5 5" xfId="606" xr:uid="{00000000-0005-0000-0000-000007050000}"/>
    <cellStyle name="Normal 6 5 5 2" xfId="1072" xr:uid="{00000000-0005-0000-0000-000008050000}"/>
    <cellStyle name="Normal 6 5 5 2 2" xfId="1696" xr:uid="{00000000-0005-0000-0000-000009050000}"/>
    <cellStyle name="Normal 6 5 5 3" xfId="1695" xr:uid="{00000000-0005-0000-0000-00000A050000}"/>
    <cellStyle name="Normal 6 5 6" xfId="273" xr:uid="{00000000-0005-0000-0000-00000B050000}"/>
    <cellStyle name="Normal 6 5 6 2" xfId="901" xr:uid="{00000000-0005-0000-0000-00000C050000}"/>
    <cellStyle name="Normal 6 5 6 2 2" xfId="1698" xr:uid="{00000000-0005-0000-0000-00000D050000}"/>
    <cellStyle name="Normal 6 5 6 3" xfId="1697" xr:uid="{00000000-0005-0000-0000-00000E050000}"/>
    <cellStyle name="Normal 6 5 7" xfId="755" xr:uid="{00000000-0005-0000-0000-00000F050000}"/>
    <cellStyle name="Normal 6 5 7 2" xfId="1699" xr:uid="{00000000-0005-0000-0000-000010050000}"/>
    <cellStyle name="Normal 6 5 8" xfId="1222" xr:uid="{00000000-0005-0000-0000-000011050000}"/>
    <cellStyle name="Normal 6 6" xfId="481" xr:uid="{00000000-0005-0000-0000-000012050000}"/>
    <cellStyle name="Normal 6 6 2" xfId="642" xr:uid="{00000000-0005-0000-0000-000013050000}"/>
    <cellStyle name="Normal 6 6 2 2" xfId="1108" xr:uid="{00000000-0005-0000-0000-000014050000}"/>
    <cellStyle name="Normal 6 6 2 2 2" xfId="1702" xr:uid="{00000000-0005-0000-0000-000015050000}"/>
    <cellStyle name="Normal 6 6 2 3" xfId="1701" xr:uid="{00000000-0005-0000-0000-000016050000}"/>
    <cellStyle name="Normal 6 6 3" xfId="795" xr:uid="{00000000-0005-0000-0000-000017050000}"/>
    <cellStyle name="Normal 6 6 3 2" xfId="1703" xr:uid="{00000000-0005-0000-0000-000018050000}"/>
    <cellStyle name="Normal 6 6 4" xfId="1700" xr:uid="{00000000-0005-0000-0000-000019050000}"/>
    <cellStyle name="Normal 6 7" xfId="526" xr:uid="{00000000-0005-0000-0000-00001A050000}"/>
    <cellStyle name="Normal 6 7 2" xfId="668" xr:uid="{00000000-0005-0000-0000-00001B050000}"/>
    <cellStyle name="Normal 6 7 2 2" xfId="1133" xr:uid="{00000000-0005-0000-0000-00001C050000}"/>
    <cellStyle name="Normal 6 7 2 2 2" xfId="1706" xr:uid="{00000000-0005-0000-0000-00001D050000}"/>
    <cellStyle name="Normal 6 7 2 3" xfId="1705" xr:uid="{00000000-0005-0000-0000-00001E050000}"/>
    <cellStyle name="Normal 6 7 3" xfId="821" xr:uid="{00000000-0005-0000-0000-00001F050000}"/>
    <cellStyle name="Normal 6 7 3 2" xfId="1707" xr:uid="{00000000-0005-0000-0000-000020050000}"/>
    <cellStyle name="Normal 6 7 4" xfId="1704" xr:uid="{00000000-0005-0000-0000-000021050000}"/>
    <cellStyle name="Normal 6 8" xfId="307" xr:uid="{00000000-0005-0000-0000-000022050000}"/>
    <cellStyle name="Normal 6 8 2" xfId="930" xr:uid="{00000000-0005-0000-0000-000023050000}"/>
    <cellStyle name="Normal 6 8 2 2" xfId="1709" xr:uid="{00000000-0005-0000-0000-000024050000}"/>
    <cellStyle name="Normal 6 8 3" xfId="1708" xr:uid="{00000000-0005-0000-0000-000025050000}"/>
    <cellStyle name="Normal 6 9" xfId="577" xr:uid="{00000000-0005-0000-0000-000026050000}"/>
    <cellStyle name="Normal 6 9 2" xfId="1043" xr:uid="{00000000-0005-0000-0000-000027050000}"/>
    <cellStyle name="Normal 6 9 2 2" xfId="1711" xr:uid="{00000000-0005-0000-0000-000028050000}"/>
    <cellStyle name="Normal 6 9 3" xfId="1710" xr:uid="{00000000-0005-0000-0000-000029050000}"/>
    <cellStyle name="Normal 60" xfId="71" xr:uid="{00000000-0005-0000-0000-00002A050000}"/>
    <cellStyle name="Normal 60 2" xfId="493" xr:uid="{00000000-0005-0000-0000-00002B050000}"/>
    <cellStyle name="Normal 60 2 2" xfId="1022" xr:uid="{00000000-0005-0000-0000-00002C050000}"/>
    <cellStyle name="Normal 60 3" xfId="352" xr:uid="{00000000-0005-0000-0000-00002D050000}"/>
    <cellStyle name="Normal 60 4" xfId="236" xr:uid="{00000000-0005-0000-0000-00002E050000}"/>
    <cellStyle name="Normal 61" xfId="72" xr:uid="{00000000-0005-0000-0000-00002F050000}"/>
    <cellStyle name="Normal 61 2" xfId="494" xr:uid="{00000000-0005-0000-0000-000030050000}"/>
    <cellStyle name="Normal 61 2 2" xfId="1023" xr:uid="{00000000-0005-0000-0000-000031050000}"/>
    <cellStyle name="Normal 61 3" xfId="353" xr:uid="{00000000-0005-0000-0000-000032050000}"/>
    <cellStyle name="Normal 61 4" xfId="237" xr:uid="{00000000-0005-0000-0000-000033050000}"/>
    <cellStyle name="Normal 62" xfId="73" xr:uid="{00000000-0005-0000-0000-000034050000}"/>
    <cellStyle name="Normal 62 2" xfId="495" xr:uid="{00000000-0005-0000-0000-000035050000}"/>
    <cellStyle name="Normal 62 2 2" xfId="1024" xr:uid="{00000000-0005-0000-0000-000036050000}"/>
    <cellStyle name="Normal 62 3" xfId="354" xr:uid="{00000000-0005-0000-0000-000037050000}"/>
    <cellStyle name="Normal 62 4" xfId="238" xr:uid="{00000000-0005-0000-0000-000038050000}"/>
    <cellStyle name="Normal 63" xfId="75" xr:uid="{00000000-0005-0000-0000-000039050000}"/>
    <cellStyle name="Normal 63 2" xfId="496" xr:uid="{00000000-0005-0000-0000-00003A050000}"/>
    <cellStyle name="Normal 63 2 2" xfId="1025" xr:uid="{00000000-0005-0000-0000-00003B050000}"/>
    <cellStyle name="Normal 63 3" xfId="356" xr:uid="{00000000-0005-0000-0000-00003C050000}"/>
    <cellStyle name="Normal 63 4" xfId="240" xr:uid="{00000000-0005-0000-0000-00003D050000}"/>
    <cellStyle name="Normal 64" xfId="182" xr:uid="{00000000-0005-0000-0000-00003E050000}"/>
    <cellStyle name="Normal 64 2" xfId="183" xr:uid="{00000000-0005-0000-0000-00003F050000}"/>
    <cellStyle name="Normal 64 2 2" xfId="923" xr:uid="{00000000-0005-0000-0000-000040050000}"/>
    <cellStyle name="Normal 64 3" xfId="413" xr:uid="{00000000-0005-0000-0000-000041050000}"/>
    <cellStyle name="Normal 64 3 2" xfId="973" xr:uid="{00000000-0005-0000-0000-000042050000}"/>
    <cellStyle name="Normal 64 3 2 2" xfId="1713" xr:uid="{00000000-0005-0000-0000-000043050000}"/>
    <cellStyle name="Normal 64 3 3" xfId="1712" xr:uid="{00000000-0005-0000-0000-000044050000}"/>
    <cellStyle name="Normal 64 4" xfId="620" xr:uid="{00000000-0005-0000-0000-000045050000}"/>
    <cellStyle name="Normal 64 4 2" xfId="1086" xr:uid="{00000000-0005-0000-0000-000046050000}"/>
    <cellStyle name="Normal 64 4 2 2" xfId="1715" xr:uid="{00000000-0005-0000-0000-000047050000}"/>
    <cellStyle name="Normal 64 4 3" xfId="1714" xr:uid="{00000000-0005-0000-0000-000048050000}"/>
    <cellStyle name="Normal 64 5" xfId="297" xr:uid="{00000000-0005-0000-0000-000049050000}"/>
    <cellStyle name="Normal 64 5 2" xfId="922" xr:uid="{00000000-0005-0000-0000-00004A050000}"/>
    <cellStyle name="Normal 64 5 2 2" xfId="1717" xr:uid="{00000000-0005-0000-0000-00004B050000}"/>
    <cellStyle name="Normal 64 5 3" xfId="1716" xr:uid="{00000000-0005-0000-0000-00004C050000}"/>
    <cellStyle name="Normal 64 6" xfId="771" xr:uid="{00000000-0005-0000-0000-00004D050000}"/>
    <cellStyle name="Normal 64 6 2" xfId="1718" xr:uid="{00000000-0005-0000-0000-00004E050000}"/>
    <cellStyle name="Normal 64 7" xfId="1236" xr:uid="{00000000-0005-0000-0000-00004F050000}"/>
    <cellStyle name="Normal 65" xfId="184" xr:uid="{00000000-0005-0000-0000-000050050000}"/>
    <cellStyle name="Normal 65 2" xfId="571" xr:uid="{00000000-0005-0000-0000-000051050000}"/>
    <cellStyle name="Normal 65 2 2" xfId="712" xr:uid="{00000000-0005-0000-0000-000052050000}"/>
    <cellStyle name="Normal 65 2 2 2" xfId="1177" xr:uid="{00000000-0005-0000-0000-000053050000}"/>
    <cellStyle name="Normal 65 2 2 2 2" xfId="1721" xr:uid="{00000000-0005-0000-0000-000054050000}"/>
    <cellStyle name="Normal 65 2 2 3" xfId="1720" xr:uid="{00000000-0005-0000-0000-000055050000}"/>
    <cellStyle name="Normal 65 2 3" xfId="865" xr:uid="{00000000-0005-0000-0000-000056050000}"/>
    <cellStyle name="Normal 65 2 3 2" xfId="1722" xr:uid="{00000000-0005-0000-0000-000057050000}"/>
    <cellStyle name="Normal 65 2 4" xfId="1719" xr:uid="{00000000-0005-0000-0000-000058050000}"/>
    <cellStyle name="Normal 65 3" xfId="924" xr:uid="{00000000-0005-0000-0000-000059050000}"/>
    <cellStyle name="Normal 66" xfId="298" xr:uid="{00000000-0005-0000-0000-00005A050000}"/>
    <cellStyle name="Normal 66 2" xfId="523" xr:uid="{00000000-0005-0000-0000-00005B050000}"/>
    <cellStyle name="Normal 66 3" xfId="415" xr:uid="{00000000-0005-0000-0000-00005C050000}"/>
    <cellStyle name="Normal 66 3 2" xfId="975" xr:uid="{00000000-0005-0000-0000-00005D050000}"/>
    <cellStyle name="Normal 66 3 2 2" xfId="1724" xr:uid="{00000000-0005-0000-0000-00005E050000}"/>
    <cellStyle name="Normal 66 3 3" xfId="1723" xr:uid="{00000000-0005-0000-0000-00005F050000}"/>
    <cellStyle name="Normal 66 4" xfId="622" xr:uid="{00000000-0005-0000-0000-000060050000}"/>
    <cellStyle name="Normal 66 4 2" xfId="1088" xr:uid="{00000000-0005-0000-0000-000061050000}"/>
    <cellStyle name="Normal 66 4 2 2" xfId="1726" xr:uid="{00000000-0005-0000-0000-000062050000}"/>
    <cellStyle name="Normal 66 4 3" xfId="1725" xr:uid="{00000000-0005-0000-0000-000063050000}"/>
    <cellStyle name="Normal 66 5" xfId="773" xr:uid="{00000000-0005-0000-0000-000064050000}"/>
    <cellStyle name="Normal 66 5 2" xfId="1727" xr:uid="{00000000-0005-0000-0000-000065050000}"/>
    <cellStyle name="Normal 67" xfId="416" xr:uid="{00000000-0005-0000-0000-000066050000}"/>
    <cellStyle name="Normal 67 2" xfId="623" xr:uid="{00000000-0005-0000-0000-000067050000}"/>
    <cellStyle name="Normal 67 2 2" xfId="1089" xr:uid="{00000000-0005-0000-0000-000068050000}"/>
    <cellStyle name="Normal 67 2 2 2" xfId="1730" xr:uid="{00000000-0005-0000-0000-000069050000}"/>
    <cellStyle name="Normal 67 2 3" xfId="1729" xr:uid="{00000000-0005-0000-0000-00006A050000}"/>
    <cellStyle name="Normal 67 3" xfId="774" xr:uid="{00000000-0005-0000-0000-00006B050000}"/>
    <cellStyle name="Normal 67 3 2" xfId="1731" xr:uid="{00000000-0005-0000-0000-00006C050000}"/>
    <cellStyle name="Normal 67 4" xfId="1728" xr:uid="{00000000-0005-0000-0000-00006D050000}"/>
    <cellStyle name="Normal 68" xfId="538" xr:uid="{00000000-0005-0000-0000-00006E050000}"/>
    <cellStyle name="Normal 69" xfId="305" xr:uid="{00000000-0005-0000-0000-00006F050000}"/>
    <cellStyle name="Normal 7" xfId="15" xr:uid="{00000000-0005-0000-0000-000070050000}"/>
    <cellStyle name="Normal 7 2" xfId="137" xr:uid="{00000000-0005-0000-0000-000071050000}"/>
    <cellStyle name="Normal 7 2 2" xfId="498" xr:uid="{00000000-0005-0000-0000-000072050000}"/>
    <cellStyle name="Normal 7 2 2 2" xfId="1027" xr:uid="{00000000-0005-0000-0000-000073050000}"/>
    <cellStyle name="Normal 7 2 3" xfId="390" xr:uid="{00000000-0005-0000-0000-000074050000}"/>
    <cellStyle name="Normal 7 2 4" xfId="274" xr:uid="{00000000-0005-0000-0000-000075050000}"/>
    <cellStyle name="Normal 7 3" xfId="497" xr:uid="{00000000-0005-0000-0000-000076050000}"/>
    <cellStyle name="Normal 7 3 2" xfId="1026" xr:uid="{00000000-0005-0000-0000-000077050000}"/>
    <cellStyle name="Normal 7 4" xfId="308" xr:uid="{00000000-0005-0000-0000-000078050000}"/>
    <cellStyle name="Normal 7 5" xfId="192" xr:uid="{00000000-0005-0000-0000-000079050000}"/>
    <cellStyle name="Normal 70" xfId="409" xr:uid="{00000000-0005-0000-0000-00007A050000}"/>
    <cellStyle name="Normal 71" xfId="572" xr:uid="{00000000-0005-0000-0000-00007B050000}"/>
    <cellStyle name="Normal 72" xfId="573" xr:uid="{00000000-0005-0000-0000-00007C050000}"/>
    <cellStyle name="Normal 73" xfId="306" xr:uid="{00000000-0005-0000-0000-00007D050000}"/>
    <cellStyle name="Normal 74" xfId="575" xr:uid="{00000000-0005-0000-0000-00007E050000}"/>
    <cellStyle name="Normal 75" xfId="574" xr:uid="{00000000-0005-0000-0000-00007F050000}"/>
    <cellStyle name="Normal 76" xfId="576" xr:uid="{00000000-0005-0000-0000-000080050000}"/>
    <cellStyle name="Normal 77" xfId="656" xr:uid="{00000000-0005-0000-0000-000081050000}"/>
    <cellStyle name="Normal 78" xfId="713" xr:uid="{00000000-0005-0000-0000-000082050000}"/>
    <cellStyle name="Normal 79" xfId="714" xr:uid="{00000000-0005-0000-0000-000083050000}"/>
    <cellStyle name="Normal 8" xfId="138" xr:uid="{00000000-0005-0000-0000-000084050000}"/>
    <cellStyle name="Normal 8 2" xfId="139" xr:uid="{00000000-0005-0000-0000-000085050000}"/>
    <cellStyle name="Normal 8 2 2" xfId="500" xr:uid="{00000000-0005-0000-0000-000086050000}"/>
    <cellStyle name="Normal 8 2 2 2" xfId="1029" xr:uid="{00000000-0005-0000-0000-000087050000}"/>
    <cellStyle name="Normal 8 2 3" xfId="392" xr:uid="{00000000-0005-0000-0000-000088050000}"/>
    <cellStyle name="Normal 8 2 4" xfId="276" xr:uid="{00000000-0005-0000-0000-000089050000}"/>
    <cellStyle name="Normal 8 3" xfId="499" xr:uid="{00000000-0005-0000-0000-00008A050000}"/>
    <cellStyle name="Normal 8 3 2" xfId="1028" xr:uid="{00000000-0005-0000-0000-00008B050000}"/>
    <cellStyle name="Normal 8 4" xfId="391" xr:uid="{00000000-0005-0000-0000-00008C050000}"/>
    <cellStyle name="Normal 8 5" xfId="275" xr:uid="{00000000-0005-0000-0000-00008D050000}"/>
    <cellStyle name="Normal 80" xfId="190" xr:uid="{00000000-0005-0000-0000-00008E050000}"/>
    <cellStyle name="Normal 81" xfId="293" xr:uid="{00000000-0005-0000-0000-00008F050000}"/>
    <cellStyle name="Normal 82" xfId="721" xr:uid="{00000000-0005-0000-0000-000090050000}"/>
    <cellStyle name="Normal 83" xfId="722" xr:uid="{00000000-0005-0000-0000-000091050000}"/>
    <cellStyle name="Normal 84" xfId="720" xr:uid="{00000000-0005-0000-0000-000092050000}"/>
    <cellStyle name="Normal 85" xfId="719" xr:uid="{00000000-0005-0000-0000-000093050000}"/>
    <cellStyle name="Normal 86" xfId="718" xr:uid="{00000000-0005-0000-0000-000094050000}"/>
    <cellStyle name="Normal 87" xfId="723" xr:uid="{00000000-0005-0000-0000-000095050000}"/>
    <cellStyle name="Normal 88" xfId="1185" xr:uid="{00000000-0005-0000-0000-000096050000}"/>
    <cellStyle name="Normal 89" xfId="1186" xr:uid="{00000000-0005-0000-0000-000097050000}"/>
    <cellStyle name="Normal 9" xfId="16" xr:uid="{00000000-0005-0000-0000-000098050000}"/>
    <cellStyle name="Normal 9 2" xfId="501" xr:uid="{00000000-0005-0000-0000-000099050000}"/>
    <cellStyle name="Normal 9 2 2" xfId="1030" xr:uid="{00000000-0005-0000-0000-00009A050000}"/>
    <cellStyle name="Normal 9 3" xfId="309" xr:uid="{00000000-0005-0000-0000-00009B050000}"/>
    <cellStyle name="Normal 9 4" xfId="193" xr:uid="{00000000-0005-0000-0000-00009C050000}"/>
    <cellStyle name="Normal 90" xfId="1184" xr:uid="{00000000-0005-0000-0000-00009D050000}"/>
    <cellStyle name="Normal 91" xfId="902" xr:uid="{00000000-0005-0000-0000-00009E050000}"/>
    <cellStyle name="Normal 92" xfId="1183" xr:uid="{00000000-0005-0000-0000-00009F050000}"/>
    <cellStyle name="Normal 93" xfId="1181" xr:uid="{00000000-0005-0000-0000-0000A0050000}"/>
    <cellStyle name="Normal 94" xfId="878" xr:uid="{00000000-0005-0000-0000-0000A1050000}"/>
    <cellStyle name="Normal 95" xfId="1190" xr:uid="{00000000-0005-0000-0000-0000A2050000}"/>
    <cellStyle name="Normal 96" xfId="1182" xr:uid="{00000000-0005-0000-0000-0000A3050000}"/>
    <cellStyle name="Normal 97" xfId="1188" xr:uid="{00000000-0005-0000-0000-0000A4050000}"/>
    <cellStyle name="Normal 98" xfId="1187" xr:uid="{00000000-0005-0000-0000-0000A5050000}"/>
    <cellStyle name="Normal 99" xfId="1191" xr:uid="{00000000-0005-0000-0000-0000A6050000}"/>
    <cellStyle name="Normal_Plan1" xfId="1957" xr:uid="{00000000-0005-0000-0000-0000A7050000}"/>
    <cellStyle name="Normal1" xfId="140" xr:uid="{00000000-0005-0000-0000-0000A8050000}"/>
    <cellStyle name="Normal2" xfId="141" xr:uid="{00000000-0005-0000-0000-0000A9050000}"/>
    <cellStyle name="Normal3" xfId="142" xr:uid="{00000000-0005-0000-0000-0000AA050000}"/>
    <cellStyle name="Percent [2]" xfId="143" xr:uid="{00000000-0005-0000-0000-0000AB050000}"/>
    <cellStyle name="Percent [2] 2" xfId="502" xr:uid="{00000000-0005-0000-0000-0000AC050000}"/>
    <cellStyle name="Percent [2] 2 2" xfId="1031" xr:uid="{00000000-0005-0000-0000-0000AD050000}"/>
    <cellStyle name="Percent [2] 3" xfId="393" xr:uid="{00000000-0005-0000-0000-0000AE050000}"/>
    <cellStyle name="Percent [2] 4" xfId="277" xr:uid="{00000000-0005-0000-0000-0000AF050000}"/>
    <cellStyle name="Percent_Sheet1" xfId="144" xr:uid="{00000000-0005-0000-0000-0000B0050000}"/>
    <cellStyle name="Percentual" xfId="145" xr:uid="{00000000-0005-0000-0000-0000B1050000}"/>
    <cellStyle name="Ponto" xfId="146" xr:uid="{00000000-0005-0000-0000-0000B2050000}"/>
    <cellStyle name="Porcentagem" xfId="1956" builtinId="5"/>
    <cellStyle name="Porcentagem 2" xfId="17" xr:uid="{00000000-0005-0000-0000-0000B4050000}"/>
    <cellStyle name="Porcentagem 2 2" xfId="179" xr:uid="{00000000-0005-0000-0000-0000B5050000}"/>
    <cellStyle name="Porcentagem 2 2 2" xfId="919" xr:uid="{00000000-0005-0000-0000-0000B6050000}"/>
    <cellStyle name="Porcentagem 2 3" xfId="868" xr:uid="{00000000-0005-0000-0000-0000B7050000}"/>
    <cellStyle name="Porcentagem 3" xfId="18" xr:uid="{00000000-0005-0000-0000-0000B8050000}"/>
    <cellStyle name="Porcentagem 3 2" xfId="147" xr:uid="{00000000-0005-0000-0000-0000B9050000}"/>
    <cellStyle name="Porcentagem 3 3" xfId="503" xr:uid="{00000000-0005-0000-0000-0000BA050000}"/>
    <cellStyle name="Porcentagem 4" xfId="19" xr:uid="{00000000-0005-0000-0000-0000BB050000}"/>
    <cellStyle name="Porcentagem 4 2" xfId="20" xr:uid="{00000000-0005-0000-0000-0000BC050000}"/>
    <cellStyle name="Porcentagem 4 2 2" xfId="177" xr:uid="{00000000-0005-0000-0000-0000BD050000}"/>
    <cellStyle name="Porcentagem 4 2 2 2" xfId="917" xr:uid="{00000000-0005-0000-0000-0000BE050000}"/>
    <cellStyle name="Porcentagem 4 2 3" xfId="784" xr:uid="{00000000-0005-0000-0000-0000BF050000}"/>
    <cellStyle name="Porcentagem 5" xfId="148" xr:uid="{00000000-0005-0000-0000-0000C0050000}"/>
    <cellStyle name="Porcentagem 6" xfId="149" xr:uid="{00000000-0005-0000-0000-0000C1050000}"/>
    <cellStyle name="Porcentagem 6 2" xfId="150" xr:uid="{00000000-0005-0000-0000-0000C2050000}"/>
    <cellStyle name="Porcentagem 6 2 2" xfId="505" xr:uid="{00000000-0005-0000-0000-0000C3050000}"/>
    <cellStyle name="Porcentagem 6 2 2 2" xfId="655" xr:uid="{00000000-0005-0000-0000-0000C4050000}"/>
    <cellStyle name="Porcentagem 6 2 2 2 2" xfId="1121" xr:uid="{00000000-0005-0000-0000-0000C5050000}"/>
    <cellStyle name="Porcentagem 6 2 2 2 2 2" xfId="1734" xr:uid="{00000000-0005-0000-0000-0000C6050000}"/>
    <cellStyle name="Porcentagem 6 2 2 2 3" xfId="1733" xr:uid="{00000000-0005-0000-0000-0000C7050000}"/>
    <cellStyle name="Porcentagem 6 2 2 3" xfId="808" xr:uid="{00000000-0005-0000-0000-0000C8050000}"/>
    <cellStyle name="Porcentagem 6 2 2 3 2" xfId="1735" xr:uid="{00000000-0005-0000-0000-0000C9050000}"/>
    <cellStyle name="Porcentagem 6 2 2 4" xfId="1732" xr:uid="{00000000-0005-0000-0000-0000CA050000}"/>
    <cellStyle name="Porcentagem 6 2 3" xfId="557" xr:uid="{00000000-0005-0000-0000-0000CB050000}"/>
    <cellStyle name="Porcentagem 6 2 3 2" xfId="698" xr:uid="{00000000-0005-0000-0000-0000CC050000}"/>
    <cellStyle name="Porcentagem 6 2 3 2 2" xfId="1163" xr:uid="{00000000-0005-0000-0000-0000CD050000}"/>
    <cellStyle name="Porcentagem 6 2 3 2 2 2" xfId="1738" xr:uid="{00000000-0005-0000-0000-0000CE050000}"/>
    <cellStyle name="Porcentagem 6 2 3 2 3" xfId="1737" xr:uid="{00000000-0005-0000-0000-0000CF050000}"/>
    <cellStyle name="Porcentagem 6 2 3 3" xfId="851" xr:uid="{00000000-0005-0000-0000-0000D0050000}"/>
    <cellStyle name="Porcentagem 6 2 3 3 2" xfId="1739" xr:uid="{00000000-0005-0000-0000-0000D1050000}"/>
    <cellStyle name="Porcentagem 6 2 3 4" xfId="1736" xr:uid="{00000000-0005-0000-0000-0000D2050000}"/>
    <cellStyle name="Porcentagem 6 2 4" xfId="395" xr:uid="{00000000-0005-0000-0000-0000D3050000}"/>
    <cellStyle name="Porcentagem 6 2 4 2" xfId="961" xr:uid="{00000000-0005-0000-0000-0000D4050000}"/>
    <cellStyle name="Porcentagem 6 2 4 2 2" xfId="1741" xr:uid="{00000000-0005-0000-0000-0000D5050000}"/>
    <cellStyle name="Porcentagem 6 2 4 3" xfId="1740" xr:uid="{00000000-0005-0000-0000-0000D6050000}"/>
    <cellStyle name="Porcentagem 6 2 5" xfId="608" xr:uid="{00000000-0005-0000-0000-0000D7050000}"/>
    <cellStyle name="Porcentagem 6 2 5 2" xfId="1074" xr:uid="{00000000-0005-0000-0000-0000D8050000}"/>
    <cellStyle name="Porcentagem 6 2 5 2 2" xfId="1743" xr:uid="{00000000-0005-0000-0000-0000D9050000}"/>
    <cellStyle name="Porcentagem 6 2 5 3" xfId="1742" xr:uid="{00000000-0005-0000-0000-0000DA050000}"/>
    <cellStyle name="Porcentagem 6 2 6" xfId="279" xr:uid="{00000000-0005-0000-0000-0000DB050000}"/>
    <cellStyle name="Porcentagem 6 2 6 2" xfId="904" xr:uid="{00000000-0005-0000-0000-0000DC050000}"/>
    <cellStyle name="Porcentagem 6 2 6 2 2" xfId="1745" xr:uid="{00000000-0005-0000-0000-0000DD050000}"/>
    <cellStyle name="Porcentagem 6 2 6 3" xfId="1744" xr:uid="{00000000-0005-0000-0000-0000DE050000}"/>
    <cellStyle name="Porcentagem 6 2 7" xfId="757" xr:uid="{00000000-0005-0000-0000-0000DF050000}"/>
    <cellStyle name="Porcentagem 6 2 7 2" xfId="1746" xr:uid="{00000000-0005-0000-0000-0000E0050000}"/>
    <cellStyle name="Porcentagem 6 2 8" xfId="1224" xr:uid="{00000000-0005-0000-0000-0000E1050000}"/>
    <cellStyle name="Porcentagem 6 3" xfId="504" xr:uid="{00000000-0005-0000-0000-0000E2050000}"/>
    <cellStyle name="Porcentagem 6 3 2" xfId="654" xr:uid="{00000000-0005-0000-0000-0000E3050000}"/>
    <cellStyle name="Porcentagem 6 3 2 2" xfId="1120" xr:uid="{00000000-0005-0000-0000-0000E4050000}"/>
    <cellStyle name="Porcentagem 6 3 2 2 2" xfId="1749" xr:uid="{00000000-0005-0000-0000-0000E5050000}"/>
    <cellStyle name="Porcentagem 6 3 2 3" xfId="1748" xr:uid="{00000000-0005-0000-0000-0000E6050000}"/>
    <cellStyle name="Porcentagem 6 3 3" xfId="807" xr:uid="{00000000-0005-0000-0000-0000E7050000}"/>
    <cellStyle name="Porcentagem 6 3 3 2" xfId="1750" xr:uid="{00000000-0005-0000-0000-0000E8050000}"/>
    <cellStyle name="Porcentagem 6 3 4" xfId="1747" xr:uid="{00000000-0005-0000-0000-0000E9050000}"/>
    <cellStyle name="Porcentagem 6 4" xfId="556" xr:uid="{00000000-0005-0000-0000-0000EA050000}"/>
    <cellStyle name="Porcentagem 6 4 2" xfId="697" xr:uid="{00000000-0005-0000-0000-0000EB050000}"/>
    <cellStyle name="Porcentagem 6 4 2 2" xfId="1162" xr:uid="{00000000-0005-0000-0000-0000EC050000}"/>
    <cellStyle name="Porcentagem 6 4 2 2 2" xfId="1753" xr:uid="{00000000-0005-0000-0000-0000ED050000}"/>
    <cellStyle name="Porcentagem 6 4 2 3" xfId="1752" xr:uid="{00000000-0005-0000-0000-0000EE050000}"/>
    <cellStyle name="Porcentagem 6 4 3" xfId="850" xr:uid="{00000000-0005-0000-0000-0000EF050000}"/>
    <cellStyle name="Porcentagem 6 4 3 2" xfId="1754" xr:uid="{00000000-0005-0000-0000-0000F0050000}"/>
    <cellStyle name="Porcentagem 6 4 4" xfId="1751" xr:uid="{00000000-0005-0000-0000-0000F1050000}"/>
    <cellStyle name="Porcentagem 6 5" xfId="394" xr:uid="{00000000-0005-0000-0000-0000F2050000}"/>
    <cellStyle name="Porcentagem 6 5 2" xfId="960" xr:uid="{00000000-0005-0000-0000-0000F3050000}"/>
    <cellStyle name="Porcentagem 6 5 2 2" xfId="1756" xr:uid="{00000000-0005-0000-0000-0000F4050000}"/>
    <cellStyle name="Porcentagem 6 5 3" xfId="1755" xr:uid="{00000000-0005-0000-0000-0000F5050000}"/>
    <cellStyle name="Porcentagem 6 6" xfId="607" xr:uid="{00000000-0005-0000-0000-0000F6050000}"/>
    <cellStyle name="Porcentagem 6 6 2" xfId="1073" xr:uid="{00000000-0005-0000-0000-0000F7050000}"/>
    <cellStyle name="Porcentagem 6 6 2 2" xfId="1758" xr:uid="{00000000-0005-0000-0000-0000F8050000}"/>
    <cellStyle name="Porcentagem 6 6 3" xfId="1757" xr:uid="{00000000-0005-0000-0000-0000F9050000}"/>
    <cellStyle name="Porcentagem 6 7" xfId="278" xr:uid="{00000000-0005-0000-0000-0000FA050000}"/>
    <cellStyle name="Porcentagem 6 7 2" xfId="903" xr:uid="{00000000-0005-0000-0000-0000FB050000}"/>
    <cellStyle name="Porcentagem 6 7 2 2" xfId="1760" xr:uid="{00000000-0005-0000-0000-0000FC050000}"/>
    <cellStyle name="Porcentagem 6 7 3" xfId="1759" xr:uid="{00000000-0005-0000-0000-0000FD050000}"/>
    <cellStyle name="Porcentagem 6 8" xfId="756" xr:uid="{00000000-0005-0000-0000-0000FE050000}"/>
    <cellStyle name="Porcentagem 6 8 2" xfId="1761" xr:uid="{00000000-0005-0000-0000-0000FF050000}"/>
    <cellStyle name="Porcentagem 6 9" xfId="1223" xr:uid="{00000000-0005-0000-0000-000000060000}"/>
    <cellStyle name="Porcentagem 7" xfId="185" xr:uid="{00000000-0005-0000-0000-000001060000}"/>
    <cellStyle name="Porcentagem 7 2" xfId="925" xr:uid="{00000000-0005-0000-0000-000002060000}"/>
    <cellStyle name="Result" xfId="21" xr:uid="{00000000-0005-0000-0000-000003060000}"/>
    <cellStyle name="Result2" xfId="22" xr:uid="{00000000-0005-0000-0000-000004060000}"/>
    <cellStyle name="Sep. milhar [0]" xfId="151" xr:uid="{00000000-0005-0000-0000-000005060000}"/>
    <cellStyle name="Separador de m" xfId="152" xr:uid="{00000000-0005-0000-0000-000006060000}"/>
    <cellStyle name="Separador de milhares 2" xfId="23" xr:uid="{00000000-0005-0000-0000-000007060000}"/>
    <cellStyle name="Separador de milhares 2 2" xfId="153" xr:uid="{00000000-0005-0000-0000-000008060000}"/>
    <cellStyle name="Separador de milhares 2 2 2" xfId="507" xr:uid="{00000000-0005-0000-0000-000009060000}"/>
    <cellStyle name="Separador de milhares 2 2 2 2" xfId="1033" xr:uid="{00000000-0005-0000-0000-00000A060000}"/>
    <cellStyle name="Separador de milhares 2 2 3" xfId="396" xr:uid="{00000000-0005-0000-0000-00000B060000}"/>
    <cellStyle name="Separador de milhares 2 2 4" xfId="280" xr:uid="{00000000-0005-0000-0000-00000C060000}"/>
    <cellStyle name="Separador de milhares 2 3" xfId="506" xr:uid="{00000000-0005-0000-0000-00000D060000}"/>
    <cellStyle name="Separador de milhares 2 3 2" xfId="1032" xr:uid="{00000000-0005-0000-0000-00000E060000}"/>
    <cellStyle name="Separador de milhares 2 4" xfId="310" xr:uid="{00000000-0005-0000-0000-00000F060000}"/>
    <cellStyle name="Separador de milhares 2 5" xfId="194" xr:uid="{00000000-0005-0000-0000-000010060000}"/>
    <cellStyle name="Separador de milhares 3" xfId="154" xr:uid="{00000000-0005-0000-0000-000011060000}"/>
    <cellStyle name="Separador de milhares 4" xfId="24" xr:uid="{00000000-0005-0000-0000-000012060000}"/>
    <cellStyle name="Sepavador de milhares [0]_Pasta2" xfId="155" xr:uid="{00000000-0005-0000-0000-000013060000}"/>
    <cellStyle name="Standard_RP100_01 (metr.)" xfId="156" xr:uid="{00000000-0005-0000-0000-000014060000}"/>
    <cellStyle name="Titulo1" xfId="157" xr:uid="{00000000-0005-0000-0000-000015060000}"/>
    <cellStyle name="Titulo2" xfId="158" xr:uid="{00000000-0005-0000-0000-000016060000}"/>
    <cellStyle name="Vírgula" xfId="25" builtinId="3"/>
    <cellStyle name="Vírgula 10" xfId="159" xr:uid="{00000000-0005-0000-0000-000018060000}"/>
    <cellStyle name="Vírgula 10 2" xfId="160" xr:uid="{00000000-0005-0000-0000-000019060000}"/>
    <cellStyle name="Vírgula 10 2 2" xfId="509" xr:uid="{00000000-0005-0000-0000-00001A060000}"/>
    <cellStyle name="Vírgula 10 2 2 2" xfId="658" xr:uid="{00000000-0005-0000-0000-00001B060000}"/>
    <cellStyle name="Vírgula 10 2 2 2 2" xfId="1123" xr:uid="{00000000-0005-0000-0000-00001C060000}"/>
    <cellStyle name="Vírgula 10 2 2 2 2 2" xfId="1764" xr:uid="{00000000-0005-0000-0000-00001D060000}"/>
    <cellStyle name="Vírgula 10 2 2 2 3" xfId="1763" xr:uid="{00000000-0005-0000-0000-00001E060000}"/>
    <cellStyle name="Vírgula 10 2 2 3" xfId="810" xr:uid="{00000000-0005-0000-0000-00001F060000}"/>
    <cellStyle name="Vírgula 10 2 2 3 2" xfId="1765" xr:uid="{00000000-0005-0000-0000-000020060000}"/>
    <cellStyle name="Vírgula 10 2 2 4" xfId="1762" xr:uid="{00000000-0005-0000-0000-000021060000}"/>
    <cellStyle name="Vírgula 10 2 3" xfId="559" xr:uid="{00000000-0005-0000-0000-000022060000}"/>
    <cellStyle name="Vírgula 10 2 3 2" xfId="700" xr:uid="{00000000-0005-0000-0000-000023060000}"/>
    <cellStyle name="Vírgula 10 2 3 2 2" xfId="1165" xr:uid="{00000000-0005-0000-0000-000024060000}"/>
    <cellStyle name="Vírgula 10 2 3 2 2 2" xfId="1768" xr:uid="{00000000-0005-0000-0000-000025060000}"/>
    <cellStyle name="Vírgula 10 2 3 2 3" xfId="1767" xr:uid="{00000000-0005-0000-0000-000026060000}"/>
    <cellStyle name="Vírgula 10 2 3 3" xfId="853" xr:uid="{00000000-0005-0000-0000-000027060000}"/>
    <cellStyle name="Vírgula 10 2 3 3 2" xfId="1769" xr:uid="{00000000-0005-0000-0000-000028060000}"/>
    <cellStyle name="Vírgula 10 2 3 4" xfId="1766" xr:uid="{00000000-0005-0000-0000-000029060000}"/>
    <cellStyle name="Vírgula 10 2 4" xfId="398" xr:uid="{00000000-0005-0000-0000-00002A060000}"/>
    <cellStyle name="Vírgula 10 2 4 2" xfId="963" xr:uid="{00000000-0005-0000-0000-00002B060000}"/>
    <cellStyle name="Vírgula 10 2 4 2 2" xfId="1771" xr:uid="{00000000-0005-0000-0000-00002C060000}"/>
    <cellStyle name="Vírgula 10 2 4 3" xfId="1770" xr:uid="{00000000-0005-0000-0000-00002D060000}"/>
    <cellStyle name="Vírgula 10 2 5" xfId="610" xr:uid="{00000000-0005-0000-0000-00002E060000}"/>
    <cellStyle name="Vírgula 10 2 5 2" xfId="1076" xr:uid="{00000000-0005-0000-0000-00002F060000}"/>
    <cellStyle name="Vírgula 10 2 5 2 2" xfId="1773" xr:uid="{00000000-0005-0000-0000-000030060000}"/>
    <cellStyle name="Vírgula 10 2 5 3" xfId="1772" xr:uid="{00000000-0005-0000-0000-000031060000}"/>
    <cellStyle name="Vírgula 10 2 6" xfId="282" xr:uid="{00000000-0005-0000-0000-000032060000}"/>
    <cellStyle name="Vírgula 10 2 6 2" xfId="906" xr:uid="{00000000-0005-0000-0000-000033060000}"/>
    <cellStyle name="Vírgula 10 2 6 2 2" xfId="1775" xr:uid="{00000000-0005-0000-0000-000034060000}"/>
    <cellStyle name="Vírgula 10 2 6 3" xfId="1774" xr:uid="{00000000-0005-0000-0000-000035060000}"/>
    <cellStyle name="Vírgula 10 2 7" xfId="760" xr:uid="{00000000-0005-0000-0000-000036060000}"/>
    <cellStyle name="Vírgula 10 2 7 2" xfId="1776" xr:uid="{00000000-0005-0000-0000-000037060000}"/>
    <cellStyle name="Vírgula 10 2 8" xfId="1226" xr:uid="{00000000-0005-0000-0000-000038060000}"/>
    <cellStyle name="Vírgula 10 3" xfId="508" xr:uid="{00000000-0005-0000-0000-000039060000}"/>
    <cellStyle name="Vírgula 10 3 2" xfId="657" xr:uid="{00000000-0005-0000-0000-00003A060000}"/>
    <cellStyle name="Vírgula 10 3 2 2" xfId="1122" xr:uid="{00000000-0005-0000-0000-00003B060000}"/>
    <cellStyle name="Vírgula 10 3 2 2 2" xfId="1779" xr:uid="{00000000-0005-0000-0000-00003C060000}"/>
    <cellStyle name="Vírgula 10 3 2 3" xfId="1778" xr:uid="{00000000-0005-0000-0000-00003D060000}"/>
    <cellStyle name="Vírgula 10 3 3" xfId="809" xr:uid="{00000000-0005-0000-0000-00003E060000}"/>
    <cellStyle name="Vírgula 10 3 3 2" xfId="1780" xr:uid="{00000000-0005-0000-0000-00003F060000}"/>
    <cellStyle name="Vírgula 10 3 4" xfId="1777" xr:uid="{00000000-0005-0000-0000-000040060000}"/>
    <cellStyle name="Vírgula 10 4" xfId="558" xr:uid="{00000000-0005-0000-0000-000041060000}"/>
    <cellStyle name="Vírgula 10 4 2" xfId="699" xr:uid="{00000000-0005-0000-0000-000042060000}"/>
    <cellStyle name="Vírgula 10 4 2 2" xfId="1164" xr:uid="{00000000-0005-0000-0000-000043060000}"/>
    <cellStyle name="Vírgula 10 4 2 2 2" xfId="1783" xr:uid="{00000000-0005-0000-0000-000044060000}"/>
    <cellStyle name="Vírgula 10 4 2 3" xfId="1782" xr:uid="{00000000-0005-0000-0000-000045060000}"/>
    <cellStyle name="Vírgula 10 4 3" xfId="852" xr:uid="{00000000-0005-0000-0000-000046060000}"/>
    <cellStyle name="Vírgula 10 4 3 2" xfId="1784" xr:uid="{00000000-0005-0000-0000-000047060000}"/>
    <cellStyle name="Vírgula 10 4 4" xfId="1781" xr:uid="{00000000-0005-0000-0000-000048060000}"/>
    <cellStyle name="Vírgula 10 5" xfId="397" xr:uid="{00000000-0005-0000-0000-000049060000}"/>
    <cellStyle name="Vírgula 10 5 2" xfId="962" xr:uid="{00000000-0005-0000-0000-00004A060000}"/>
    <cellStyle name="Vírgula 10 5 2 2" xfId="1786" xr:uid="{00000000-0005-0000-0000-00004B060000}"/>
    <cellStyle name="Vírgula 10 5 3" xfId="1785" xr:uid="{00000000-0005-0000-0000-00004C060000}"/>
    <cellStyle name="Vírgula 10 6" xfId="609" xr:uid="{00000000-0005-0000-0000-00004D060000}"/>
    <cellStyle name="Vírgula 10 6 2" xfId="1075" xr:uid="{00000000-0005-0000-0000-00004E060000}"/>
    <cellStyle name="Vírgula 10 6 2 2" xfId="1788" xr:uid="{00000000-0005-0000-0000-00004F060000}"/>
    <cellStyle name="Vírgula 10 6 3" xfId="1787" xr:uid="{00000000-0005-0000-0000-000050060000}"/>
    <cellStyle name="Vírgula 10 7" xfId="281" xr:uid="{00000000-0005-0000-0000-000051060000}"/>
    <cellStyle name="Vírgula 10 7 2" xfId="905" xr:uid="{00000000-0005-0000-0000-000052060000}"/>
    <cellStyle name="Vírgula 10 7 2 2" xfId="1790" xr:uid="{00000000-0005-0000-0000-000053060000}"/>
    <cellStyle name="Vírgula 10 7 3" xfId="1789" xr:uid="{00000000-0005-0000-0000-000054060000}"/>
    <cellStyle name="Vírgula 10 8" xfId="759" xr:uid="{00000000-0005-0000-0000-000055060000}"/>
    <cellStyle name="Vírgula 10 8 2" xfId="1791" xr:uid="{00000000-0005-0000-0000-000056060000}"/>
    <cellStyle name="Vírgula 10 9" xfId="1225" xr:uid="{00000000-0005-0000-0000-000057060000}"/>
    <cellStyle name="Vírgula 11" xfId="161" xr:uid="{00000000-0005-0000-0000-000058060000}"/>
    <cellStyle name="Vírgula 11 2" xfId="510" xr:uid="{00000000-0005-0000-0000-000059060000}"/>
    <cellStyle name="Vírgula 11 2 2" xfId="1034" xr:uid="{00000000-0005-0000-0000-00005A060000}"/>
    <cellStyle name="Vírgula 11 3" xfId="399" xr:uid="{00000000-0005-0000-0000-00005B060000}"/>
    <cellStyle name="Vírgula 11 4" xfId="283" xr:uid="{00000000-0005-0000-0000-00005C060000}"/>
    <cellStyle name="Vírgula 12" xfId="162" xr:uid="{00000000-0005-0000-0000-00005D060000}"/>
    <cellStyle name="Vírgula 12 2" xfId="511" xr:uid="{00000000-0005-0000-0000-00005E060000}"/>
    <cellStyle name="Vírgula 12 2 2" xfId="659" xr:uid="{00000000-0005-0000-0000-00005F060000}"/>
    <cellStyle name="Vírgula 12 2 2 2" xfId="1124" xr:uid="{00000000-0005-0000-0000-000060060000}"/>
    <cellStyle name="Vírgula 12 2 2 2 2" xfId="1794" xr:uid="{00000000-0005-0000-0000-000061060000}"/>
    <cellStyle name="Vírgula 12 2 2 3" xfId="1793" xr:uid="{00000000-0005-0000-0000-000062060000}"/>
    <cellStyle name="Vírgula 12 2 3" xfId="811" xr:uid="{00000000-0005-0000-0000-000063060000}"/>
    <cellStyle name="Vírgula 12 2 3 2" xfId="1795" xr:uid="{00000000-0005-0000-0000-000064060000}"/>
    <cellStyle name="Vírgula 12 2 4" xfId="1792" xr:uid="{00000000-0005-0000-0000-000065060000}"/>
    <cellStyle name="Vírgula 12 3" xfId="560" xr:uid="{00000000-0005-0000-0000-000066060000}"/>
    <cellStyle name="Vírgula 12 3 2" xfId="701" xr:uid="{00000000-0005-0000-0000-000067060000}"/>
    <cellStyle name="Vírgula 12 3 2 2" xfId="1166" xr:uid="{00000000-0005-0000-0000-000068060000}"/>
    <cellStyle name="Vírgula 12 3 2 2 2" xfId="1798" xr:uid="{00000000-0005-0000-0000-000069060000}"/>
    <cellStyle name="Vírgula 12 3 2 3" xfId="1797" xr:uid="{00000000-0005-0000-0000-00006A060000}"/>
    <cellStyle name="Vírgula 12 3 3" xfId="854" xr:uid="{00000000-0005-0000-0000-00006B060000}"/>
    <cellStyle name="Vírgula 12 3 3 2" xfId="1799" xr:uid="{00000000-0005-0000-0000-00006C060000}"/>
    <cellStyle name="Vírgula 12 3 4" xfId="1796" xr:uid="{00000000-0005-0000-0000-00006D060000}"/>
    <cellStyle name="Vírgula 12 4" xfId="400" xr:uid="{00000000-0005-0000-0000-00006E060000}"/>
    <cellStyle name="Vírgula 12 4 2" xfId="964" xr:uid="{00000000-0005-0000-0000-00006F060000}"/>
    <cellStyle name="Vírgula 12 4 2 2" xfId="1801" xr:uid="{00000000-0005-0000-0000-000070060000}"/>
    <cellStyle name="Vírgula 12 4 3" xfId="1800" xr:uid="{00000000-0005-0000-0000-000071060000}"/>
    <cellStyle name="Vírgula 12 5" xfId="611" xr:uid="{00000000-0005-0000-0000-000072060000}"/>
    <cellStyle name="Vírgula 12 5 2" xfId="1077" xr:uid="{00000000-0005-0000-0000-000073060000}"/>
    <cellStyle name="Vírgula 12 5 2 2" xfId="1803" xr:uid="{00000000-0005-0000-0000-000074060000}"/>
    <cellStyle name="Vírgula 12 5 3" xfId="1802" xr:uid="{00000000-0005-0000-0000-000075060000}"/>
    <cellStyle name="Vírgula 12 6" xfId="284" xr:uid="{00000000-0005-0000-0000-000076060000}"/>
    <cellStyle name="Vírgula 12 6 2" xfId="907" xr:uid="{00000000-0005-0000-0000-000077060000}"/>
    <cellStyle name="Vírgula 12 6 2 2" xfId="1805" xr:uid="{00000000-0005-0000-0000-000078060000}"/>
    <cellStyle name="Vírgula 12 6 3" xfId="1804" xr:uid="{00000000-0005-0000-0000-000079060000}"/>
    <cellStyle name="Vírgula 12 7" xfId="761" xr:uid="{00000000-0005-0000-0000-00007A060000}"/>
    <cellStyle name="Vírgula 12 7 2" xfId="1806" xr:uid="{00000000-0005-0000-0000-00007B060000}"/>
    <cellStyle name="Vírgula 12 8" xfId="1227" xr:uid="{00000000-0005-0000-0000-00007C060000}"/>
    <cellStyle name="Vírgula 13" xfId="186" xr:uid="{00000000-0005-0000-0000-00007D060000}"/>
    <cellStyle name="Vírgula 13 2" xfId="926" xr:uid="{00000000-0005-0000-0000-00007E060000}"/>
    <cellStyle name="Vírgula 14" xfId="725" xr:uid="{00000000-0005-0000-0000-00007F060000}"/>
    <cellStyle name="Vírgula 2" xfId="26" xr:uid="{00000000-0005-0000-0000-000080060000}"/>
    <cellStyle name="Vírgula 2 2" xfId="163" xr:uid="{00000000-0005-0000-0000-000081060000}"/>
    <cellStyle name="Vírgula 2 2 2" xfId="189" xr:uid="{00000000-0005-0000-0000-000082060000}"/>
    <cellStyle name="Vírgula 2 2 2 2" xfId="929" xr:uid="{00000000-0005-0000-0000-000083060000}"/>
    <cellStyle name="Vírgula 2 2 3" xfId="908" xr:uid="{00000000-0005-0000-0000-000084060000}"/>
    <cellStyle name="Vírgula 2 3" xfId="178" xr:uid="{00000000-0005-0000-0000-000085060000}"/>
    <cellStyle name="Vírgula 2 3 2" xfId="918" xr:uid="{00000000-0005-0000-0000-000086060000}"/>
    <cellStyle name="Vírgula 2 4" xfId="302" xr:uid="{00000000-0005-0000-0000-000087060000}"/>
    <cellStyle name="Vírgula 2 5" xfId="788" xr:uid="{00000000-0005-0000-0000-000088060000}"/>
    <cellStyle name="Vírgula 3" xfId="27" xr:uid="{00000000-0005-0000-0000-000089060000}"/>
    <cellStyle name="Vírgula 3 2" xfId="28" xr:uid="{00000000-0005-0000-0000-00008A060000}"/>
    <cellStyle name="Vírgula 3 2 2" xfId="513" xr:uid="{00000000-0005-0000-0000-00008B060000}"/>
    <cellStyle name="Vírgula 3 2 2 2" xfId="1036" xr:uid="{00000000-0005-0000-0000-00008C060000}"/>
    <cellStyle name="Vírgula 3 2 3" xfId="312" xr:uid="{00000000-0005-0000-0000-00008D060000}"/>
    <cellStyle name="Vírgula 3 2 4" xfId="196" xr:uid="{00000000-0005-0000-0000-00008E060000}"/>
    <cellStyle name="Vírgula 3 3" xfId="512" xr:uid="{00000000-0005-0000-0000-00008F060000}"/>
    <cellStyle name="Vírgula 3 3 2" xfId="1035" xr:uid="{00000000-0005-0000-0000-000090060000}"/>
    <cellStyle name="Vírgula 3 4" xfId="311" xr:uid="{00000000-0005-0000-0000-000091060000}"/>
    <cellStyle name="Vírgula 3 5" xfId="195" xr:uid="{00000000-0005-0000-0000-000092060000}"/>
    <cellStyle name="Vírgula 4" xfId="29" xr:uid="{00000000-0005-0000-0000-000093060000}"/>
    <cellStyle name="Vírgula 5" xfId="30" xr:uid="{00000000-0005-0000-0000-000094060000}"/>
    <cellStyle name="Vírgula 5 2" xfId="31" xr:uid="{00000000-0005-0000-0000-000095060000}"/>
    <cellStyle name="Vírgula 5 2 2" xfId="176" xr:uid="{00000000-0005-0000-0000-000096060000}"/>
    <cellStyle name="Vírgula 5 2 2 2" xfId="916" xr:uid="{00000000-0005-0000-0000-000097060000}"/>
    <cellStyle name="Vírgula 5 2 3" xfId="866" xr:uid="{00000000-0005-0000-0000-000098060000}"/>
    <cellStyle name="Vírgula 5 3" xfId="812" xr:uid="{00000000-0005-0000-0000-000099060000}"/>
    <cellStyle name="Vírgula 6" xfId="164" xr:uid="{00000000-0005-0000-0000-00009A060000}"/>
    <cellStyle name="Vírgula 6 2" xfId="165" xr:uid="{00000000-0005-0000-0000-00009B060000}"/>
    <cellStyle name="Vírgula 6 2 2" xfId="515" xr:uid="{00000000-0005-0000-0000-00009C060000}"/>
    <cellStyle name="Vírgula 6 2 2 2" xfId="1038" xr:uid="{00000000-0005-0000-0000-00009D060000}"/>
    <cellStyle name="Vírgula 6 2 3" xfId="402" xr:uid="{00000000-0005-0000-0000-00009E060000}"/>
    <cellStyle name="Vírgula 6 2 4" xfId="286" xr:uid="{00000000-0005-0000-0000-00009F060000}"/>
    <cellStyle name="Vírgula 6 3" xfId="174" xr:uid="{00000000-0005-0000-0000-0000A0060000}"/>
    <cellStyle name="Vírgula 6 3 2" xfId="516" xr:uid="{00000000-0005-0000-0000-0000A1060000}"/>
    <cellStyle name="Vírgula 6 3 2 2" xfId="1039" xr:uid="{00000000-0005-0000-0000-0000A2060000}"/>
    <cellStyle name="Vírgula 6 3 3" xfId="410" xr:uid="{00000000-0005-0000-0000-0000A3060000}"/>
    <cellStyle name="Vírgula 6 3 4" xfId="294" xr:uid="{00000000-0005-0000-0000-0000A4060000}"/>
    <cellStyle name="Vírgula 6 4" xfId="514" xr:uid="{00000000-0005-0000-0000-0000A5060000}"/>
    <cellStyle name="Vírgula 6 4 2" xfId="1037" xr:uid="{00000000-0005-0000-0000-0000A6060000}"/>
    <cellStyle name="Vírgula 6 5" xfId="401" xr:uid="{00000000-0005-0000-0000-0000A7060000}"/>
    <cellStyle name="Vírgula 6 6" xfId="285" xr:uid="{00000000-0005-0000-0000-0000A8060000}"/>
    <cellStyle name="Vírgula 7" xfId="166" xr:uid="{00000000-0005-0000-0000-0000A9060000}"/>
    <cellStyle name="Vírgula 7 10" xfId="762" xr:uid="{00000000-0005-0000-0000-0000AA060000}"/>
    <cellStyle name="Vírgula 7 10 2" xfId="1807" xr:uid="{00000000-0005-0000-0000-0000AB060000}"/>
    <cellStyle name="Vírgula 7 11" xfId="1228" xr:uid="{00000000-0005-0000-0000-0000AC060000}"/>
    <cellStyle name="Vírgula 7 2" xfId="167" xr:uid="{00000000-0005-0000-0000-0000AD060000}"/>
    <cellStyle name="Vírgula 7 2 2" xfId="518" xr:uid="{00000000-0005-0000-0000-0000AE060000}"/>
    <cellStyle name="Vírgula 7 2 2 2" xfId="661" xr:uid="{00000000-0005-0000-0000-0000AF060000}"/>
    <cellStyle name="Vírgula 7 2 2 2 2" xfId="1126" xr:uid="{00000000-0005-0000-0000-0000B0060000}"/>
    <cellStyle name="Vírgula 7 2 2 2 2 2" xfId="1810" xr:uid="{00000000-0005-0000-0000-0000B1060000}"/>
    <cellStyle name="Vírgula 7 2 2 2 3" xfId="1809" xr:uid="{00000000-0005-0000-0000-0000B2060000}"/>
    <cellStyle name="Vírgula 7 2 2 3" xfId="814" xr:uid="{00000000-0005-0000-0000-0000B3060000}"/>
    <cellStyle name="Vírgula 7 2 2 3 2" xfId="1811" xr:uid="{00000000-0005-0000-0000-0000B4060000}"/>
    <cellStyle name="Vírgula 7 2 2 4" xfId="1808" xr:uid="{00000000-0005-0000-0000-0000B5060000}"/>
    <cellStyle name="Vírgula 7 2 3" xfId="562" xr:uid="{00000000-0005-0000-0000-0000B6060000}"/>
    <cellStyle name="Vírgula 7 2 3 2" xfId="703" xr:uid="{00000000-0005-0000-0000-0000B7060000}"/>
    <cellStyle name="Vírgula 7 2 3 2 2" xfId="1168" xr:uid="{00000000-0005-0000-0000-0000B8060000}"/>
    <cellStyle name="Vírgula 7 2 3 2 2 2" xfId="1814" xr:uid="{00000000-0005-0000-0000-0000B9060000}"/>
    <cellStyle name="Vírgula 7 2 3 2 3" xfId="1813" xr:uid="{00000000-0005-0000-0000-0000BA060000}"/>
    <cellStyle name="Vírgula 7 2 3 3" xfId="856" xr:uid="{00000000-0005-0000-0000-0000BB060000}"/>
    <cellStyle name="Vírgula 7 2 3 3 2" xfId="1815" xr:uid="{00000000-0005-0000-0000-0000BC060000}"/>
    <cellStyle name="Vírgula 7 2 3 4" xfId="1812" xr:uid="{00000000-0005-0000-0000-0000BD060000}"/>
    <cellStyle name="Vírgula 7 2 4" xfId="404" xr:uid="{00000000-0005-0000-0000-0000BE060000}"/>
    <cellStyle name="Vírgula 7 2 4 2" xfId="966" xr:uid="{00000000-0005-0000-0000-0000BF060000}"/>
    <cellStyle name="Vírgula 7 2 4 2 2" xfId="1817" xr:uid="{00000000-0005-0000-0000-0000C0060000}"/>
    <cellStyle name="Vírgula 7 2 4 3" xfId="1816" xr:uid="{00000000-0005-0000-0000-0000C1060000}"/>
    <cellStyle name="Vírgula 7 2 5" xfId="613" xr:uid="{00000000-0005-0000-0000-0000C2060000}"/>
    <cellStyle name="Vírgula 7 2 5 2" xfId="1079" xr:uid="{00000000-0005-0000-0000-0000C3060000}"/>
    <cellStyle name="Vírgula 7 2 5 2 2" xfId="1819" xr:uid="{00000000-0005-0000-0000-0000C4060000}"/>
    <cellStyle name="Vírgula 7 2 5 3" xfId="1818" xr:uid="{00000000-0005-0000-0000-0000C5060000}"/>
    <cellStyle name="Vírgula 7 2 6" xfId="288" xr:uid="{00000000-0005-0000-0000-0000C6060000}"/>
    <cellStyle name="Vírgula 7 2 6 2" xfId="910" xr:uid="{00000000-0005-0000-0000-0000C7060000}"/>
    <cellStyle name="Vírgula 7 2 6 2 2" xfId="1821" xr:uid="{00000000-0005-0000-0000-0000C8060000}"/>
    <cellStyle name="Vírgula 7 2 6 3" xfId="1820" xr:uid="{00000000-0005-0000-0000-0000C9060000}"/>
    <cellStyle name="Vírgula 7 2 7" xfId="763" xr:uid="{00000000-0005-0000-0000-0000CA060000}"/>
    <cellStyle name="Vírgula 7 2 7 2" xfId="1822" xr:uid="{00000000-0005-0000-0000-0000CB060000}"/>
    <cellStyle name="Vírgula 7 2 8" xfId="1229" xr:uid="{00000000-0005-0000-0000-0000CC060000}"/>
    <cellStyle name="Vírgula 7 3" xfId="168" xr:uid="{00000000-0005-0000-0000-0000CD060000}"/>
    <cellStyle name="Vírgula 7 3 2" xfId="519" xr:uid="{00000000-0005-0000-0000-0000CE060000}"/>
    <cellStyle name="Vírgula 7 3 2 2" xfId="662" xr:uid="{00000000-0005-0000-0000-0000CF060000}"/>
    <cellStyle name="Vírgula 7 3 2 2 2" xfId="1127" xr:uid="{00000000-0005-0000-0000-0000D0060000}"/>
    <cellStyle name="Vírgula 7 3 2 2 2 2" xfId="1825" xr:uid="{00000000-0005-0000-0000-0000D1060000}"/>
    <cellStyle name="Vírgula 7 3 2 2 3" xfId="1824" xr:uid="{00000000-0005-0000-0000-0000D2060000}"/>
    <cellStyle name="Vírgula 7 3 2 3" xfId="815" xr:uid="{00000000-0005-0000-0000-0000D3060000}"/>
    <cellStyle name="Vírgula 7 3 2 3 2" xfId="1826" xr:uid="{00000000-0005-0000-0000-0000D4060000}"/>
    <cellStyle name="Vírgula 7 3 2 4" xfId="1823" xr:uid="{00000000-0005-0000-0000-0000D5060000}"/>
    <cellStyle name="Vírgula 7 3 3" xfId="563" xr:uid="{00000000-0005-0000-0000-0000D6060000}"/>
    <cellStyle name="Vírgula 7 3 3 2" xfId="704" xr:uid="{00000000-0005-0000-0000-0000D7060000}"/>
    <cellStyle name="Vírgula 7 3 3 2 2" xfId="1169" xr:uid="{00000000-0005-0000-0000-0000D8060000}"/>
    <cellStyle name="Vírgula 7 3 3 2 2 2" xfId="1829" xr:uid="{00000000-0005-0000-0000-0000D9060000}"/>
    <cellStyle name="Vírgula 7 3 3 2 3" xfId="1828" xr:uid="{00000000-0005-0000-0000-0000DA060000}"/>
    <cellStyle name="Vírgula 7 3 3 3" xfId="857" xr:uid="{00000000-0005-0000-0000-0000DB060000}"/>
    <cellStyle name="Vírgula 7 3 3 3 2" xfId="1830" xr:uid="{00000000-0005-0000-0000-0000DC060000}"/>
    <cellStyle name="Vírgula 7 3 3 4" xfId="1827" xr:uid="{00000000-0005-0000-0000-0000DD060000}"/>
    <cellStyle name="Vírgula 7 3 4" xfId="405" xr:uid="{00000000-0005-0000-0000-0000DE060000}"/>
    <cellStyle name="Vírgula 7 3 4 2" xfId="967" xr:uid="{00000000-0005-0000-0000-0000DF060000}"/>
    <cellStyle name="Vírgula 7 3 4 2 2" xfId="1832" xr:uid="{00000000-0005-0000-0000-0000E0060000}"/>
    <cellStyle name="Vírgula 7 3 4 3" xfId="1831" xr:uid="{00000000-0005-0000-0000-0000E1060000}"/>
    <cellStyle name="Vírgula 7 3 5" xfId="614" xr:uid="{00000000-0005-0000-0000-0000E2060000}"/>
    <cellStyle name="Vírgula 7 3 5 2" xfId="1080" xr:uid="{00000000-0005-0000-0000-0000E3060000}"/>
    <cellStyle name="Vírgula 7 3 5 2 2" xfId="1834" xr:uid="{00000000-0005-0000-0000-0000E4060000}"/>
    <cellStyle name="Vírgula 7 3 5 3" xfId="1833" xr:uid="{00000000-0005-0000-0000-0000E5060000}"/>
    <cellStyle name="Vírgula 7 3 6" xfId="289" xr:uid="{00000000-0005-0000-0000-0000E6060000}"/>
    <cellStyle name="Vírgula 7 3 6 2" xfId="911" xr:uid="{00000000-0005-0000-0000-0000E7060000}"/>
    <cellStyle name="Vírgula 7 3 6 2 2" xfId="1836" xr:uid="{00000000-0005-0000-0000-0000E8060000}"/>
    <cellStyle name="Vírgula 7 3 6 3" xfId="1835" xr:uid="{00000000-0005-0000-0000-0000E9060000}"/>
    <cellStyle name="Vírgula 7 3 7" xfId="764" xr:uid="{00000000-0005-0000-0000-0000EA060000}"/>
    <cellStyle name="Vírgula 7 3 7 2" xfId="1837" xr:uid="{00000000-0005-0000-0000-0000EB060000}"/>
    <cellStyle name="Vírgula 7 3 8" xfId="1230" xr:uid="{00000000-0005-0000-0000-0000EC060000}"/>
    <cellStyle name="Vírgula 7 4" xfId="181" xr:uid="{00000000-0005-0000-0000-0000ED060000}"/>
    <cellStyle name="Vírgula 7 4 2" xfId="303" xr:uid="{00000000-0005-0000-0000-0000EE060000}"/>
    <cellStyle name="Vírgula 7 4 2 2" xfId="570" xr:uid="{00000000-0005-0000-0000-0000EF060000}"/>
    <cellStyle name="Vírgula 7 4 2 2 2" xfId="711" xr:uid="{00000000-0005-0000-0000-0000F0060000}"/>
    <cellStyle name="Vírgula 7 4 2 2 2 2" xfId="1176" xr:uid="{00000000-0005-0000-0000-0000F1060000}"/>
    <cellStyle name="Vírgula 7 4 2 2 2 2 2" xfId="1841" xr:uid="{00000000-0005-0000-0000-0000F2060000}"/>
    <cellStyle name="Vírgula 7 4 2 2 2 3" xfId="1840" xr:uid="{00000000-0005-0000-0000-0000F3060000}"/>
    <cellStyle name="Vírgula 7 4 2 2 3" xfId="717" xr:uid="{00000000-0005-0000-0000-0000F4060000}"/>
    <cellStyle name="Vírgula 7 4 2 2 3 2" xfId="1180" xr:uid="{00000000-0005-0000-0000-0000F5060000}"/>
    <cellStyle name="Vírgula 7 4 2 2 3 2 2" xfId="1843" xr:uid="{00000000-0005-0000-0000-0000F6060000}"/>
    <cellStyle name="Vírgula 7 4 2 2 3 3" xfId="1842" xr:uid="{00000000-0005-0000-0000-0000F7060000}"/>
    <cellStyle name="Vírgula 7 4 2 2 4" xfId="864" xr:uid="{00000000-0005-0000-0000-0000F8060000}"/>
    <cellStyle name="Vírgula 7 4 2 2 4 2" xfId="1844" xr:uid="{00000000-0005-0000-0000-0000F9060000}"/>
    <cellStyle name="Vírgula 7 4 2 2 5" xfId="1839" xr:uid="{00000000-0005-0000-0000-0000FA060000}"/>
    <cellStyle name="Vírgula 7 4 2 3" xfId="414" xr:uid="{00000000-0005-0000-0000-0000FB060000}"/>
    <cellStyle name="Vírgula 7 4 2 3 2" xfId="974" xr:uid="{00000000-0005-0000-0000-0000FC060000}"/>
    <cellStyle name="Vírgula 7 4 2 3 2 2" xfId="1846" xr:uid="{00000000-0005-0000-0000-0000FD060000}"/>
    <cellStyle name="Vírgula 7 4 2 3 3" xfId="1845" xr:uid="{00000000-0005-0000-0000-0000FE060000}"/>
    <cellStyle name="Vírgula 7 4 2 4" xfId="621" xr:uid="{00000000-0005-0000-0000-0000FF060000}"/>
    <cellStyle name="Vírgula 7 4 2 4 2" xfId="1087" xr:uid="{00000000-0005-0000-0000-000000070000}"/>
    <cellStyle name="Vírgula 7 4 2 4 2 2" xfId="1848" xr:uid="{00000000-0005-0000-0000-000001070000}"/>
    <cellStyle name="Vírgula 7 4 2 4 3" xfId="1847" xr:uid="{00000000-0005-0000-0000-000002070000}"/>
    <cellStyle name="Vírgula 7 4 2 5" xfId="772" xr:uid="{00000000-0005-0000-0000-000003070000}"/>
    <cellStyle name="Vírgula 7 4 2 5 2" xfId="1849" xr:uid="{00000000-0005-0000-0000-000004070000}"/>
    <cellStyle name="Vírgula 7 4 2 6" xfId="1838" xr:uid="{00000000-0005-0000-0000-000005070000}"/>
    <cellStyle name="Vírgula 7 4 3" xfId="564" xr:uid="{00000000-0005-0000-0000-000006070000}"/>
    <cellStyle name="Vírgula 7 4 3 2" xfId="705" xr:uid="{00000000-0005-0000-0000-000007070000}"/>
    <cellStyle name="Vírgula 7 4 3 2 2" xfId="1170" xr:uid="{00000000-0005-0000-0000-000008070000}"/>
    <cellStyle name="Vírgula 7 4 3 2 2 2" xfId="1852" xr:uid="{00000000-0005-0000-0000-000009070000}"/>
    <cellStyle name="Vírgula 7 4 3 2 3" xfId="1851" xr:uid="{00000000-0005-0000-0000-00000A070000}"/>
    <cellStyle name="Vírgula 7 4 3 3" xfId="858" xr:uid="{00000000-0005-0000-0000-00000B070000}"/>
    <cellStyle name="Vírgula 7 4 3 3 2" xfId="1853" xr:uid="{00000000-0005-0000-0000-00000C070000}"/>
    <cellStyle name="Vírgula 7 4 3 4" xfId="1850" xr:uid="{00000000-0005-0000-0000-00000D070000}"/>
    <cellStyle name="Vírgula 7 4 4" xfId="412" xr:uid="{00000000-0005-0000-0000-00000E070000}"/>
    <cellStyle name="Vírgula 7 4 4 2" xfId="972" xr:uid="{00000000-0005-0000-0000-00000F070000}"/>
    <cellStyle name="Vírgula 7 4 4 2 2" xfId="1855" xr:uid="{00000000-0005-0000-0000-000010070000}"/>
    <cellStyle name="Vírgula 7 4 4 3" xfId="1854" xr:uid="{00000000-0005-0000-0000-000011070000}"/>
    <cellStyle name="Vírgula 7 4 5" xfId="619" xr:uid="{00000000-0005-0000-0000-000012070000}"/>
    <cellStyle name="Vírgula 7 4 5 2" xfId="1085" xr:uid="{00000000-0005-0000-0000-000013070000}"/>
    <cellStyle name="Vírgula 7 4 5 2 2" xfId="1857" xr:uid="{00000000-0005-0000-0000-000014070000}"/>
    <cellStyle name="Vírgula 7 4 5 3" xfId="1856" xr:uid="{00000000-0005-0000-0000-000015070000}"/>
    <cellStyle name="Vírgula 7 4 6" xfId="296" xr:uid="{00000000-0005-0000-0000-000016070000}"/>
    <cellStyle name="Vírgula 7 4 6 2" xfId="921" xr:uid="{00000000-0005-0000-0000-000017070000}"/>
    <cellStyle name="Vírgula 7 4 6 2 2" xfId="1859" xr:uid="{00000000-0005-0000-0000-000018070000}"/>
    <cellStyle name="Vírgula 7 4 6 3" xfId="1858" xr:uid="{00000000-0005-0000-0000-000019070000}"/>
    <cellStyle name="Vírgula 7 4 7" xfId="770" xr:uid="{00000000-0005-0000-0000-00001A070000}"/>
    <cellStyle name="Vírgula 7 4 7 2" xfId="1860" xr:uid="{00000000-0005-0000-0000-00001B070000}"/>
    <cellStyle name="Vírgula 7 4 8" xfId="1235" xr:uid="{00000000-0005-0000-0000-00001C070000}"/>
    <cellStyle name="Vírgula 7 5" xfId="304" xr:uid="{00000000-0005-0000-0000-00001D070000}"/>
    <cellStyle name="Vírgula 7 5 2" xfId="569" xr:uid="{00000000-0005-0000-0000-00001E070000}"/>
    <cellStyle name="Vírgula 7 5 2 2" xfId="710" xr:uid="{00000000-0005-0000-0000-00001F070000}"/>
    <cellStyle name="Vírgula 7 5 2 2 2" xfId="1175" xr:uid="{00000000-0005-0000-0000-000020070000}"/>
    <cellStyle name="Vírgula 7 5 2 2 2 2" xfId="1864" xr:uid="{00000000-0005-0000-0000-000021070000}"/>
    <cellStyle name="Vírgula 7 5 2 2 3" xfId="1863" xr:uid="{00000000-0005-0000-0000-000022070000}"/>
    <cellStyle name="Vírgula 7 5 2 3" xfId="863" xr:uid="{00000000-0005-0000-0000-000023070000}"/>
    <cellStyle name="Vírgula 7 5 2 3 2" xfId="1865" xr:uid="{00000000-0005-0000-0000-000024070000}"/>
    <cellStyle name="Vírgula 7 5 2 4" xfId="1862" xr:uid="{00000000-0005-0000-0000-000025070000}"/>
    <cellStyle name="Vírgula 7 5 3" xfId="517" xr:uid="{00000000-0005-0000-0000-000026070000}"/>
    <cellStyle name="Vírgula 7 5 3 2" xfId="1040" xr:uid="{00000000-0005-0000-0000-000027070000}"/>
    <cellStyle name="Vírgula 7 5 3 2 2" xfId="1867" xr:uid="{00000000-0005-0000-0000-000028070000}"/>
    <cellStyle name="Vírgula 7 5 3 3" xfId="1866" xr:uid="{00000000-0005-0000-0000-000029070000}"/>
    <cellStyle name="Vírgula 7 5 4" xfId="660" xr:uid="{00000000-0005-0000-0000-00002A070000}"/>
    <cellStyle name="Vírgula 7 5 4 2" xfId="1125" xr:uid="{00000000-0005-0000-0000-00002B070000}"/>
    <cellStyle name="Vírgula 7 5 4 2 2" xfId="1869" xr:uid="{00000000-0005-0000-0000-00002C070000}"/>
    <cellStyle name="Vírgula 7 5 4 3" xfId="1868" xr:uid="{00000000-0005-0000-0000-00002D070000}"/>
    <cellStyle name="Vírgula 7 5 5" xfId="813" xr:uid="{00000000-0005-0000-0000-00002E070000}"/>
    <cellStyle name="Vírgula 7 5 5 2" xfId="1870" xr:uid="{00000000-0005-0000-0000-00002F070000}"/>
    <cellStyle name="Vírgula 7 5 6" xfId="1861" xr:uid="{00000000-0005-0000-0000-000030070000}"/>
    <cellStyle name="Vírgula 7 6" xfId="561" xr:uid="{00000000-0005-0000-0000-000031070000}"/>
    <cellStyle name="Vírgula 7 6 2" xfId="702" xr:uid="{00000000-0005-0000-0000-000032070000}"/>
    <cellStyle name="Vírgula 7 6 2 2" xfId="1167" xr:uid="{00000000-0005-0000-0000-000033070000}"/>
    <cellStyle name="Vírgula 7 6 2 2 2" xfId="1873" xr:uid="{00000000-0005-0000-0000-000034070000}"/>
    <cellStyle name="Vírgula 7 6 2 3" xfId="1872" xr:uid="{00000000-0005-0000-0000-000035070000}"/>
    <cellStyle name="Vírgula 7 6 3" xfId="855" xr:uid="{00000000-0005-0000-0000-000036070000}"/>
    <cellStyle name="Vírgula 7 6 3 2" xfId="1874" xr:uid="{00000000-0005-0000-0000-000037070000}"/>
    <cellStyle name="Vírgula 7 6 4" xfId="1871" xr:uid="{00000000-0005-0000-0000-000038070000}"/>
    <cellStyle name="Vírgula 7 7" xfId="403" xr:uid="{00000000-0005-0000-0000-000039070000}"/>
    <cellStyle name="Vírgula 7 7 2" xfId="965" xr:uid="{00000000-0005-0000-0000-00003A070000}"/>
    <cellStyle name="Vírgula 7 7 2 2" xfId="1876" xr:uid="{00000000-0005-0000-0000-00003B070000}"/>
    <cellStyle name="Vírgula 7 7 3" xfId="1875" xr:uid="{00000000-0005-0000-0000-00003C070000}"/>
    <cellStyle name="Vírgula 7 8" xfId="612" xr:uid="{00000000-0005-0000-0000-00003D070000}"/>
    <cellStyle name="Vírgula 7 8 2" xfId="1078" xr:uid="{00000000-0005-0000-0000-00003E070000}"/>
    <cellStyle name="Vírgula 7 8 2 2" xfId="1878" xr:uid="{00000000-0005-0000-0000-00003F070000}"/>
    <cellStyle name="Vírgula 7 8 3" xfId="1877" xr:uid="{00000000-0005-0000-0000-000040070000}"/>
    <cellStyle name="Vírgula 7 9" xfId="287" xr:uid="{00000000-0005-0000-0000-000041070000}"/>
    <cellStyle name="Vírgula 7 9 2" xfId="909" xr:uid="{00000000-0005-0000-0000-000042070000}"/>
    <cellStyle name="Vírgula 7 9 2 2" xfId="1880" xr:uid="{00000000-0005-0000-0000-000043070000}"/>
    <cellStyle name="Vírgula 7 9 3" xfId="1879" xr:uid="{00000000-0005-0000-0000-000044070000}"/>
    <cellStyle name="Vírgula 8" xfId="169" xr:uid="{00000000-0005-0000-0000-000045070000}"/>
    <cellStyle name="Vírgula 8 10" xfId="1231" xr:uid="{00000000-0005-0000-0000-000046070000}"/>
    <cellStyle name="Vírgula 8 2" xfId="170" xr:uid="{00000000-0005-0000-0000-000047070000}"/>
    <cellStyle name="Vírgula 8 2 2" xfId="521" xr:uid="{00000000-0005-0000-0000-000048070000}"/>
    <cellStyle name="Vírgula 8 2 2 2" xfId="664" xr:uid="{00000000-0005-0000-0000-000049070000}"/>
    <cellStyle name="Vírgula 8 2 2 2 2" xfId="1129" xr:uid="{00000000-0005-0000-0000-00004A070000}"/>
    <cellStyle name="Vírgula 8 2 2 2 2 2" xfId="1883" xr:uid="{00000000-0005-0000-0000-00004B070000}"/>
    <cellStyle name="Vírgula 8 2 2 2 3" xfId="1882" xr:uid="{00000000-0005-0000-0000-00004C070000}"/>
    <cellStyle name="Vírgula 8 2 2 3" xfId="817" xr:uid="{00000000-0005-0000-0000-00004D070000}"/>
    <cellStyle name="Vírgula 8 2 2 3 2" xfId="1884" xr:uid="{00000000-0005-0000-0000-00004E070000}"/>
    <cellStyle name="Vírgula 8 2 2 4" xfId="1881" xr:uid="{00000000-0005-0000-0000-00004F070000}"/>
    <cellStyle name="Vírgula 8 2 3" xfId="566" xr:uid="{00000000-0005-0000-0000-000050070000}"/>
    <cellStyle name="Vírgula 8 2 3 2" xfId="707" xr:uid="{00000000-0005-0000-0000-000051070000}"/>
    <cellStyle name="Vírgula 8 2 3 2 2" xfId="1172" xr:uid="{00000000-0005-0000-0000-000052070000}"/>
    <cellStyle name="Vírgula 8 2 3 2 2 2" xfId="1887" xr:uid="{00000000-0005-0000-0000-000053070000}"/>
    <cellStyle name="Vírgula 8 2 3 2 3" xfId="1886" xr:uid="{00000000-0005-0000-0000-000054070000}"/>
    <cellStyle name="Vírgula 8 2 3 3" xfId="860" xr:uid="{00000000-0005-0000-0000-000055070000}"/>
    <cellStyle name="Vírgula 8 2 3 3 2" xfId="1888" xr:uid="{00000000-0005-0000-0000-000056070000}"/>
    <cellStyle name="Vírgula 8 2 3 4" xfId="1885" xr:uid="{00000000-0005-0000-0000-000057070000}"/>
    <cellStyle name="Vírgula 8 2 4" xfId="407" xr:uid="{00000000-0005-0000-0000-000058070000}"/>
    <cellStyle name="Vírgula 8 2 4 2" xfId="969" xr:uid="{00000000-0005-0000-0000-000059070000}"/>
    <cellStyle name="Vírgula 8 2 4 2 2" xfId="1890" xr:uid="{00000000-0005-0000-0000-00005A070000}"/>
    <cellStyle name="Vírgula 8 2 4 3" xfId="1889" xr:uid="{00000000-0005-0000-0000-00005B070000}"/>
    <cellStyle name="Vírgula 8 2 5" xfId="616" xr:uid="{00000000-0005-0000-0000-00005C070000}"/>
    <cellStyle name="Vírgula 8 2 5 2" xfId="1082" xr:uid="{00000000-0005-0000-0000-00005D070000}"/>
    <cellStyle name="Vírgula 8 2 5 2 2" xfId="1892" xr:uid="{00000000-0005-0000-0000-00005E070000}"/>
    <cellStyle name="Vírgula 8 2 5 3" xfId="1891" xr:uid="{00000000-0005-0000-0000-00005F070000}"/>
    <cellStyle name="Vírgula 8 2 6" xfId="291" xr:uid="{00000000-0005-0000-0000-000060070000}"/>
    <cellStyle name="Vírgula 8 2 6 2" xfId="913" xr:uid="{00000000-0005-0000-0000-000061070000}"/>
    <cellStyle name="Vírgula 8 2 6 2 2" xfId="1894" xr:uid="{00000000-0005-0000-0000-000062070000}"/>
    <cellStyle name="Vírgula 8 2 6 3" xfId="1893" xr:uid="{00000000-0005-0000-0000-000063070000}"/>
    <cellStyle name="Vírgula 8 2 7" xfId="766" xr:uid="{00000000-0005-0000-0000-000064070000}"/>
    <cellStyle name="Vírgula 8 2 7 2" xfId="1895" xr:uid="{00000000-0005-0000-0000-000065070000}"/>
    <cellStyle name="Vírgula 8 2 8" xfId="1232" xr:uid="{00000000-0005-0000-0000-000066070000}"/>
    <cellStyle name="Vírgula 8 3" xfId="171" xr:uid="{00000000-0005-0000-0000-000067070000}"/>
    <cellStyle name="Vírgula 8 3 2" xfId="522" xr:uid="{00000000-0005-0000-0000-000068070000}"/>
    <cellStyle name="Vírgula 8 3 2 2" xfId="665" xr:uid="{00000000-0005-0000-0000-000069070000}"/>
    <cellStyle name="Vírgula 8 3 2 2 2" xfId="1130" xr:uid="{00000000-0005-0000-0000-00006A070000}"/>
    <cellStyle name="Vírgula 8 3 2 2 2 2" xfId="1898" xr:uid="{00000000-0005-0000-0000-00006B070000}"/>
    <cellStyle name="Vírgula 8 3 2 2 3" xfId="1897" xr:uid="{00000000-0005-0000-0000-00006C070000}"/>
    <cellStyle name="Vírgula 8 3 2 3" xfId="818" xr:uid="{00000000-0005-0000-0000-00006D070000}"/>
    <cellStyle name="Vírgula 8 3 2 3 2" xfId="1899" xr:uid="{00000000-0005-0000-0000-00006E070000}"/>
    <cellStyle name="Vírgula 8 3 2 4" xfId="1896" xr:uid="{00000000-0005-0000-0000-00006F070000}"/>
    <cellStyle name="Vírgula 8 3 3" xfId="567" xr:uid="{00000000-0005-0000-0000-000070070000}"/>
    <cellStyle name="Vírgula 8 3 3 2" xfId="708" xr:uid="{00000000-0005-0000-0000-000071070000}"/>
    <cellStyle name="Vírgula 8 3 3 2 2" xfId="1173" xr:uid="{00000000-0005-0000-0000-000072070000}"/>
    <cellStyle name="Vírgula 8 3 3 2 2 2" xfId="1902" xr:uid="{00000000-0005-0000-0000-000073070000}"/>
    <cellStyle name="Vírgula 8 3 3 2 3" xfId="1901" xr:uid="{00000000-0005-0000-0000-000074070000}"/>
    <cellStyle name="Vírgula 8 3 3 3" xfId="861" xr:uid="{00000000-0005-0000-0000-000075070000}"/>
    <cellStyle name="Vírgula 8 3 3 3 2" xfId="1903" xr:uid="{00000000-0005-0000-0000-000076070000}"/>
    <cellStyle name="Vírgula 8 3 3 4" xfId="1900" xr:uid="{00000000-0005-0000-0000-000077070000}"/>
    <cellStyle name="Vírgula 8 3 4" xfId="408" xr:uid="{00000000-0005-0000-0000-000078070000}"/>
    <cellStyle name="Vírgula 8 3 4 2" xfId="970" xr:uid="{00000000-0005-0000-0000-000079070000}"/>
    <cellStyle name="Vírgula 8 3 4 2 2" xfId="1905" xr:uid="{00000000-0005-0000-0000-00007A070000}"/>
    <cellStyle name="Vírgula 8 3 4 3" xfId="1904" xr:uid="{00000000-0005-0000-0000-00007B070000}"/>
    <cellStyle name="Vírgula 8 3 5" xfId="617" xr:uid="{00000000-0005-0000-0000-00007C070000}"/>
    <cellStyle name="Vírgula 8 3 5 2" xfId="1083" xr:uid="{00000000-0005-0000-0000-00007D070000}"/>
    <cellStyle name="Vírgula 8 3 5 2 2" xfId="1907" xr:uid="{00000000-0005-0000-0000-00007E070000}"/>
    <cellStyle name="Vírgula 8 3 5 3" xfId="1906" xr:uid="{00000000-0005-0000-0000-00007F070000}"/>
    <cellStyle name="Vírgula 8 3 6" xfId="292" xr:uid="{00000000-0005-0000-0000-000080070000}"/>
    <cellStyle name="Vírgula 8 3 6 2" xfId="914" xr:uid="{00000000-0005-0000-0000-000081070000}"/>
    <cellStyle name="Vírgula 8 3 6 2 2" xfId="1909" xr:uid="{00000000-0005-0000-0000-000082070000}"/>
    <cellStyle name="Vírgula 8 3 6 3" xfId="1908" xr:uid="{00000000-0005-0000-0000-000083070000}"/>
    <cellStyle name="Vírgula 8 3 7" xfId="767" xr:uid="{00000000-0005-0000-0000-000084070000}"/>
    <cellStyle name="Vírgula 8 3 7 2" xfId="1910" xr:uid="{00000000-0005-0000-0000-000085070000}"/>
    <cellStyle name="Vírgula 8 3 8" xfId="1233" xr:uid="{00000000-0005-0000-0000-000086070000}"/>
    <cellStyle name="Vírgula 8 4" xfId="520" xr:uid="{00000000-0005-0000-0000-000087070000}"/>
    <cellStyle name="Vírgula 8 4 2" xfId="663" xr:uid="{00000000-0005-0000-0000-000088070000}"/>
    <cellStyle name="Vírgula 8 4 2 2" xfId="1128" xr:uid="{00000000-0005-0000-0000-000089070000}"/>
    <cellStyle name="Vírgula 8 4 2 2 2" xfId="1913" xr:uid="{00000000-0005-0000-0000-00008A070000}"/>
    <cellStyle name="Vírgula 8 4 2 3" xfId="1912" xr:uid="{00000000-0005-0000-0000-00008B070000}"/>
    <cellStyle name="Vírgula 8 4 3" xfId="816" xr:uid="{00000000-0005-0000-0000-00008C070000}"/>
    <cellStyle name="Vírgula 8 4 3 2" xfId="1914" xr:uid="{00000000-0005-0000-0000-00008D070000}"/>
    <cellStyle name="Vírgula 8 4 4" xfId="1911" xr:uid="{00000000-0005-0000-0000-00008E070000}"/>
    <cellStyle name="Vírgula 8 5" xfId="565" xr:uid="{00000000-0005-0000-0000-00008F070000}"/>
    <cellStyle name="Vírgula 8 5 2" xfId="706" xr:uid="{00000000-0005-0000-0000-000090070000}"/>
    <cellStyle name="Vírgula 8 5 2 2" xfId="1171" xr:uid="{00000000-0005-0000-0000-000091070000}"/>
    <cellStyle name="Vírgula 8 5 2 2 2" xfId="1917" xr:uid="{00000000-0005-0000-0000-000092070000}"/>
    <cellStyle name="Vírgula 8 5 2 3" xfId="1916" xr:uid="{00000000-0005-0000-0000-000093070000}"/>
    <cellStyle name="Vírgula 8 5 3" xfId="859" xr:uid="{00000000-0005-0000-0000-000094070000}"/>
    <cellStyle name="Vírgula 8 5 3 2" xfId="1918" xr:uid="{00000000-0005-0000-0000-000095070000}"/>
    <cellStyle name="Vírgula 8 5 4" xfId="1915" xr:uid="{00000000-0005-0000-0000-000096070000}"/>
    <cellStyle name="Vírgula 8 6" xfId="406" xr:uid="{00000000-0005-0000-0000-000097070000}"/>
    <cellStyle name="Vírgula 8 6 2" xfId="968" xr:uid="{00000000-0005-0000-0000-000098070000}"/>
    <cellStyle name="Vírgula 8 6 2 2" xfId="1920" xr:uid="{00000000-0005-0000-0000-000099070000}"/>
    <cellStyle name="Vírgula 8 6 3" xfId="1919" xr:uid="{00000000-0005-0000-0000-00009A070000}"/>
    <cellStyle name="Vírgula 8 7" xfId="615" xr:uid="{00000000-0005-0000-0000-00009B070000}"/>
    <cellStyle name="Vírgula 8 7 2" xfId="1081" xr:uid="{00000000-0005-0000-0000-00009C070000}"/>
    <cellStyle name="Vírgula 8 7 2 2" xfId="1922" xr:uid="{00000000-0005-0000-0000-00009D070000}"/>
    <cellStyle name="Vírgula 8 7 3" xfId="1921" xr:uid="{00000000-0005-0000-0000-00009E070000}"/>
    <cellStyle name="Vírgula 8 8" xfId="290" xr:uid="{00000000-0005-0000-0000-00009F070000}"/>
    <cellStyle name="Vírgula 8 8 2" xfId="912" xr:uid="{00000000-0005-0000-0000-0000A0070000}"/>
    <cellStyle name="Vírgula 8 8 2 2" xfId="1924" xr:uid="{00000000-0005-0000-0000-0000A1070000}"/>
    <cellStyle name="Vírgula 8 8 3" xfId="1923" xr:uid="{00000000-0005-0000-0000-0000A2070000}"/>
    <cellStyle name="Vírgula 8 9" xfId="765" xr:uid="{00000000-0005-0000-0000-0000A3070000}"/>
    <cellStyle name="Vírgula 8 9 2" xfId="1925" xr:uid="{00000000-0005-0000-0000-0000A4070000}"/>
    <cellStyle name="Vírgula 9" xfId="172" xr:uid="{00000000-0005-0000-0000-0000A5070000}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952500</xdr:colOff>
      <xdr:row>0</xdr:row>
      <xdr:rowOff>14969</xdr:rowOff>
    </xdr:from>
    <xdr:to>
      <xdr:col>9</xdr:col>
      <xdr:colOff>599622</xdr:colOff>
      <xdr:row>7</xdr:row>
      <xdr:rowOff>16141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6559" y="14969"/>
          <a:ext cx="1977945" cy="1334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952500</xdr:colOff>
      <xdr:row>0</xdr:row>
      <xdr:rowOff>14969</xdr:rowOff>
    </xdr:from>
    <xdr:to>
      <xdr:col>9</xdr:col>
      <xdr:colOff>599622</xdr:colOff>
      <xdr:row>7</xdr:row>
      <xdr:rowOff>16141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68915AB-1BBA-483E-91C2-B72C9A086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14969"/>
          <a:ext cx="1980747" cy="1344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74519</xdr:colOff>
      <xdr:row>0</xdr:row>
      <xdr:rowOff>43143</xdr:rowOff>
    </xdr:from>
    <xdr:to>
      <xdr:col>9</xdr:col>
      <xdr:colOff>1056714</xdr:colOff>
      <xdr:row>7</xdr:row>
      <xdr:rowOff>134711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3137" y="43143"/>
          <a:ext cx="1878665" cy="1514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554935</xdr:colOff>
      <xdr:row>0</xdr:row>
      <xdr:rowOff>0</xdr:rowOff>
    </xdr:from>
    <xdr:to>
      <xdr:col>3</xdr:col>
      <xdr:colOff>112229</xdr:colOff>
      <xdr:row>7</xdr:row>
      <xdr:rowOff>220436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535" y="0"/>
          <a:ext cx="1881394" cy="1353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554935</xdr:colOff>
      <xdr:row>0</xdr:row>
      <xdr:rowOff>0</xdr:rowOff>
    </xdr:from>
    <xdr:to>
      <xdr:col>3</xdr:col>
      <xdr:colOff>112229</xdr:colOff>
      <xdr:row>7</xdr:row>
      <xdr:rowOff>220436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F9707AD-B8F6-4236-8D3D-43F033BF4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535" y="0"/>
          <a:ext cx="1881394" cy="1353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151280</xdr:colOff>
      <xdr:row>0</xdr:row>
      <xdr:rowOff>25213</xdr:rowOff>
    </xdr:from>
    <xdr:to>
      <xdr:col>7</xdr:col>
      <xdr:colOff>904315</xdr:colOff>
      <xdr:row>5</xdr:row>
      <xdr:rowOff>78441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D36B7B0-7249-48CE-B633-370B6C5D1C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1839" y="25213"/>
          <a:ext cx="1515035" cy="1072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106242</xdr:colOff>
      <xdr:row>49</xdr:row>
      <xdr:rowOff>203690</xdr:rowOff>
    </xdr:from>
    <xdr:to>
      <xdr:col>4</xdr:col>
      <xdr:colOff>973017</xdr:colOff>
      <xdr:row>49</xdr:row>
      <xdr:rowOff>279890</xdr:rowOff>
    </xdr:to>
    <xdr:sp macro="" textlink="">
      <xdr:nvSpPr>
        <xdr:cNvPr id="14" name="Retângulo de cantos arredondados 33">
          <a:extLst>
            <a:ext uri="{FF2B5EF4-FFF2-40B4-BE49-F238E27FC236}">
              <a16:creationId xmlns:a16="http://schemas.microsoft.com/office/drawing/2014/main" id="{A8461BA7-024D-4885-8A08-1E90E01DE907}"/>
            </a:ext>
          </a:extLst>
        </xdr:cNvPr>
        <xdr:cNvSpPr/>
      </xdr:nvSpPr>
      <xdr:spPr>
        <a:xfrm>
          <a:off x="7688142" y="18320240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97450</xdr:colOff>
      <xdr:row>51</xdr:row>
      <xdr:rowOff>216878</xdr:rowOff>
    </xdr:from>
    <xdr:to>
      <xdr:col>4</xdr:col>
      <xdr:colOff>964225</xdr:colOff>
      <xdr:row>51</xdr:row>
      <xdr:rowOff>293078</xdr:rowOff>
    </xdr:to>
    <xdr:sp macro="" textlink="">
      <xdr:nvSpPr>
        <xdr:cNvPr id="15" name="Retângulo de cantos arredondados 34">
          <a:extLst>
            <a:ext uri="{FF2B5EF4-FFF2-40B4-BE49-F238E27FC236}">
              <a16:creationId xmlns:a16="http://schemas.microsoft.com/office/drawing/2014/main" id="{BF7EE778-94A2-4AA8-91D1-B085BC3855EB}"/>
            </a:ext>
          </a:extLst>
        </xdr:cNvPr>
        <xdr:cNvSpPr/>
      </xdr:nvSpPr>
      <xdr:spPr>
        <a:xfrm>
          <a:off x="7679350" y="18962078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103312</xdr:colOff>
      <xdr:row>53</xdr:row>
      <xdr:rowOff>200759</xdr:rowOff>
    </xdr:from>
    <xdr:to>
      <xdr:col>4</xdr:col>
      <xdr:colOff>970087</xdr:colOff>
      <xdr:row>53</xdr:row>
      <xdr:rowOff>276959</xdr:rowOff>
    </xdr:to>
    <xdr:sp macro="" textlink="">
      <xdr:nvSpPr>
        <xdr:cNvPr id="16" name="Retângulo de cantos arredondados 35">
          <a:extLst>
            <a:ext uri="{FF2B5EF4-FFF2-40B4-BE49-F238E27FC236}">
              <a16:creationId xmlns:a16="http://schemas.microsoft.com/office/drawing/2014/main" id="{CBDD4578-36FF-40AE-A738-4A69D2FEEC7E}"/>
            </a:ext>
          </a:extLst>
        </xdr:cNvPr>
        <xdr:cNvSpPr/>
      </xdr:nvSpPr>
      <xdr:spPr>
        <a:xfrm>
          <a:off x="7685212" y="19574609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112107</xdr:colOff>
      <xdr:row>114</xdr:row>
      <xdr:rowOff>158263</xdr:rowOff>
    </xdr:from>
    <xdr:to>
      <xdr:col>5</xdr:col>
      <xdr:colOff>978882</xdr:colOff>
      <xdr:row>114</xdr:row>
      <xdr:rowOff>234463</xdr:rowOff>
    </xdr:to>
    <xdr:sp macro="" textlink="">
      <xdr:nvSpPr>
        <xdr:cNvPr id="17" name="Retângulo de cantos arredondados 36">
          <a:extLst>
            <a:ext uri="{FF2B5EF4-FFF2-40B4-BE49-F238E27FC236}">
              <a16:creationId xmlns:a16="http://schemas.microsoft.com/office/drawing/2014/main" id="{7D226A48-F19F-4B15-941E-7238653FA599}"/>
            </a:ext>
          </a:extLst>
        </xdr:cNvPr>
        <xdr:cNvSpPr/>
      </xdr:nvSpPr>
      <xdr:spPr>
        <a:xfrm>
          <a:off x="8770332" y="38705938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103307</xdr:colOff>
      <xdr:row>116</xdr:row>
      <xdr:rowOff>171452</xdr:rowOff>
    </xdr:from>
    <xdr:to>
      <xdr:col>5</xdr:col>
      <xdr:colOff>970082</xdr:colOff>
      <xdr:row>116</xdr:row>
      <xdr:rowOff>247652</xdr:rowOff>
    </xdr:to>
    <xdr:sp macro="" textlink="">
      <xdr:nvSpPr>
        <xdr:cNvPr id="18" name="Retângulo de cantos arredondados 37">
          <a:extLst>
            <a:ext uri="{FF2B5EF4-FFF2-40B4-BE49-F238E27FC236}">
              <a16:creationId xmlns:a16="http://schemas.microsoft.com/office/drawing/2014/main" id="{DE473855-1BB2-422D-AFE5-009391F5BA2F}"/>
            </a:ext>
          </a:extLst>
        </xdr:cNvPr>
        <xdr:cNvSpPr/>
      </xdr:nvSpPr>
      <xdr:spPr>
        <a:xfrm>
          <a:off x="8761532" y="39347777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111501</xdr:colOff>
      <xdr:row>45</xdr:row>
      <xdr:rowOff>180975</xdr:rowOff>
    </xdr:from>
    <xdr:to>
      <xdr:col>4</xdr:col>
      <xdr:colOff>978276</xdr:colOff>
      <xdr:row>45</xdr:row>
      <xdr:rowOff>257175</xdr:rowOff>
    </xdr:to>
    <xdr:sp macro="" textlink="">
      <xdr:nvSpPr>
        <xdr:cNvPr id="24" name="Retângulo de cantos arredondados 49">
          <a:extLst>
            <a:ext uri="{FF2B5EF4-FFF2-40B4-BE49-F238E27FC236}">
              <a16:creationId xmlns:a16="http://schemas.microsoft.com/office/drawing/2014/main" id="{4D80BBF6-A89C-4CDC-9EEC-546AC6E6E711}"/>
            </a:ext>
          </a:extLst>
        </xdr:cNvPr>
        <xdr:cNvSpPr/>
      </xdr:nvSpPr>
      <xdr:spPr>
        <a:xfrm>
          <a:off x="7693401" y="17040225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121026</xdr:colOff>
      <xdr:row>47</xdr:row>
      <xdr:rowOff>180975</xdr:rowOff>
    </xdr:from>
    <xdr:to>
      <xdr:col>4</xdr:col>
      <xdr:colOff>987801</xdr:colOff>
      <xdr:row>47</xdr:row>
      <xdr:rowOff>257175</xdr:rowOff>
    </xdr:to>
    <xdr:sp macro="" textlink="">
      <xdr:nvSpPr>
        <xdr:cNvPr id="25" name="Retângulo de cantos arredondados 50">
          <a:extLst>
            <a:ext uri="{FF2B5EF4-FFF2-40B4-BE49-F238E27FC236}">
              <a16:creationId xmlns:a16="http://schemas.microsoft.com/office/drawing/2014/main" id="{DAF02C22-8146-4000-A938-7E1EEA47977D}"/>
            </a:ext>
          </a:extLst>
        </xdr:cNvPr>
        <xdr:cNvSpPr/>
      </xdr:nvSpPr>
      <xdr:spPr>
        <a:xfrm>
          <a:off x="7702926" y="17668875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106242</xdr:colOff>
      <xdr:row>55</xdr:row>
      <xdr:rowOff>203690</xdr:rowOff>
    </xdr:from>
    <xdr:to>
      <xdr:col>4</xdr:col>
      <xdr:colOff>973017</xdr:colOff>
      <xdr:row>55</xdr:row>
      <xdr:rowOff>279890</xdr:rowOff>
    </xdr:to>
    <xdr:sp macro="" textlink="">
      <xdr:nvSpPr>
        <xdr:cNvPr id="26" name="Retângulo de cantos arredondados 51">
          <a:extLst>
            <a:ext uri="{FF2B5EF4-FFF2-40B4-BE49-F238E27FC236}">
              <a16:creationId xmlns:a16="http://schemas.microsoft.com/office/drawing/2014/main" id="{966757FF-873D-434E-9D6D-C0E35140492F}"/>
            </a:ext>
          </a:extLst>
        </xdr:cNvPr>
        <xdr:cNvSpPr/>
      </xdr:nvSpPr>
      <xdr:spPr>
        <a:xfrm>
          <a:off x="7688142" y="20206190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97450</xdr:colOff>
      <xdr:row>57</xdr:row>
      <xdr:rowOff>216878</xdr:rowOff>
    </xdr:from>
    <xdr:to>
      <xdr:col>4</xdr:col>
      <xdr:colOff>964225</xdr:colOff>
      <xdr:row>57</xdr:row>
      <xdr:rowOff>293078</xdr:rowOff>
    </xdr:to>
    <xdr:sp macro="" textlink="">
      <xdr:nvSpPr>
        <xdr:cNvPr id="27" name="Retângulo de cantos arredondados 52">
          <a:extLst>
            <a:ext uri="{FF2B5EF4-FFF2-40B4-BE49-F238E27FC236}">
              <a16:creationId xmlns:a16="http://schemas.microsoft.com/office/drawing/2014/main" id="{DBF6D45C-6D3B-43EE-BA19-287B1B8C726B}"/>
            </a:ext>
          </a:extLst>
        </xdr:cNvPr>
        <xdr:cNvSpPr/>
      </xdr:nvSpPr>
      <xdr:spPr>
        <a:xfrm>
          <a:off x="7679350" y="20848028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103312</xdr:colOff>
      <xdr:row>59</xdr:row>
      <xdr:rowOff>200759</xdr:rowOff>
    </xdr:from>
    <xdr:to>
      <xdr:col>4</xdr:col>
      <xdr:colOff>970087</xdr:colOff>
      <xdr:row>59</xdr:row>
      <xdr:rowOff>276959</xdr:rowOff>
    </xdr:to>
    <xdr:sp macro="" textlink="">
      <xdr:nvSpPr>
        <xdr:cNvPr id="28" name="Retângulo de cantos arredondados 53">
          <a:extLst>
            <a:ext uri="{FF2B5EF4-FFF2-40B4-BE49-F238E27FC236}">
              <a16:creationId xmlns:a16="http://schemas.microsoft.com/office/drawing/2014/main" id="{CE4F2533-FD92-4889-8DE2-62639B02294D}"/>
            </a:ext>
          </a:extLst>
        </xdr:cNvPr>
        <xdr:cNvSpPr/>
      </xdr:nvSpPr>
      <xdr:spPr>
        <a:xfrm>
          <a:off x="7685212" y="21460559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106242</xdr:colOff>
      <xdr:row>66</xdr:row>
      <xdr:rowOff>181279</xdr:rowOff>
    </xdr:from>
    <xdr:to>
      <xdr:col>4</xdr:col>
      <xdr:colOff>973017</xdr:colOff>
      <xdr:row>66</xdr:row>
      <xdr:rowOff>257479</xdr:rowOff>
    </xdr:to>
    <xdr:sp macro="" textlink="">
      <xdr:nvSpPr>
        <xdr:cNvPr id="29" name="Retângulo de cantos arredondados 54">
          <a:extLst>
            <a:ext uri="{FF2B5EF4-FFF2-40B4-BE49-F238E27FC236}">
              <a16:creationId xmlns:a16="http://schemas.microsoft.com/office/drawing/2014/main" id="{2C54CBCC-0D66-41B5-86CB-9908CDF14018}"/>
            </a:ext>
          </a:extLst>
        </xdr:cNvPr>
        <xdr:cNvSpPr/>
      </xdr:nvSpPr>
      <xdr:spPr>
        <a:xfrm>
          <a:off x="7688142" y="23641354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97450</xdr:colOff>
      <xdr:row>68</xdr:row>
      <xdr:rowOff>216878</xdr:rowOff>
    </xdr:from>
    <xdr:to>
      <xdr:col>4</xdr:col>
      <xdr:colOff>964225</xdr:colOff>
      <xdr:row>68</xdr:row>
      <xdr:rowOff>293078</xdr:rowOff>
    </xdr:to>
    <xdr:sp macro="" textlink="">
      <xdr:nvSpPr>
        <xdr:cNvPr id="30" name="Retângulo de cantos arredondados 55">
          <a:extLst>
            <a:ext uri="{FF2B5EF4-FFF2-40B4-BE49-F238E27FC236}">
              <a16:creationId xmlns:a16="http://schemas.microsoft.com/office/drawing/2014/main" id="{BF9AF197-7027-4138-81B2-CC1BA122CE73}"/>
            </a:ext>
          </a:extLst>
        </xdr:cNvPr>
        <xdr:cNvSpPr/>
      </xdr:nvSpPr>
      <xdr:spPr>
        <a:xfrm>
          <a:off x="7679350" y="24305603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103312</xdr:colOff>
      <xdr:row>70</xdr:row>
      <xdr:rowOff>200759</xdr:rowOff>
    </xdr:from>
    <xdr:to>
      <xdr:col>4</xdr:col>
      <xdr:colOff>970087</xdr:colOff>
      <xdr:row>70</xdr:row>
      <xdr:rowOff>276959</xdr:rowOff>
    </xdr:to>
    <xdr:sp macro="" textlink="">
      <xdr:nvSpPr>
        <xdr:cNvPr id="31" name="Retângulo de cantos arredondados 56">
          <a:extLst>
            <a:ext uri="{FF2B5EF4-FFF2-40B4-BE49-F238E27FC236}">
              <a16:creationId xmlns:a16="http://schemas.microsoft.com/office/drawing/2014/main" id="{7E1DFEC8-8881-4BC7-910D-524E7D056B9C}"/>
            </a:ext>
          </a:extLst>
        </xdr:cNvPr>
        <xdr:cNvSpPr/>
      </xdr:nvSpPr>
      <xdr:spPr>
        <a:xfrm>
          <a:off x="7685212" y="24918134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100296</xdr:colOff>
      <xdr:row>62</xdr:row>
      <xdr:rowOff>180975</xdr:rowOff>
    </xdr:from>
    <xdr:to>
      <xdr:col>4</xdr:col>
      <xdr:colOff>967071</xdr:colOff>
      <xdr:row>62</xdr:row>
      <xdr:rowOff>257175</xdr:rowOff>
    </xdr:to>
    <xdr:sp macro="" textlink="">
      <xdr:nvSpPr>
        <xdr:cNvPr id="32" name="Retângulo de cantos arredondados 57">
          <a:extLst>
            <a:ext uri="{FF2B5EF4-FFF2-40B4-BE49-F238E27FC236}">
              <a16:creationId xmlns:a16="http://schemas.microsoft.com/office/drawing/2014/main" id="{A34A327D-A5CC-4C2B-9936-9C3DDEA2355C}"/>
            </a:ext>
          </a:extLst>
        </xdr:cNvPr>
        <xdr:cNvSpPr/>
      </xdr:nvSpPr>
      <xdr:spPr>
        <a:xfrm>
          <a:off x="7682196" y="22383750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109821</xdr:colOff>
      <xdr:row>64</xdr:row>
      <xdr:rowOff>180975</xdr:rowOff>
    </xdr:from>
    <xdr:to>
      <xdr:col>4</xdr:col>
      <xdr:colOff>976596</xdr:colOff>
      <xdr:row>64</xdr:row>
      <xdr:rowOff>257175</xdr:rowOff>
    </xdr:to>
    <xdr:sp macro="" textlink="">
      <xdr:nvSpPr>
        <xdr:cNvPr id="33" name="Retângulo de cantos arredondados 58">
          <a:extLst>
            <a:ext uri="{FF2B5EF4-FFF2-40B4-BE49-F238E27FC236}">
              <a16:creationId xmlns:a16="http://schemas.microsoft.com/office/drawing/2014/main" id="{2F83CDD9-64AE-45FA-9C88-7F648CB9331B}"/>
            </a:ext>
          </a:extLst>
        </xdr:cNvPr>
        <xdr:cNvSpPr/>
      </xdr:nvSpPr>
      <xdr:spPr>
        <a:xfrm>
          <a:off x="7691721" y="23012400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106242</xdr:colOff>
      <xdr:row>72</xdr:row>
      <xdr:rowOff>203690</xdr:rowOff>
    </xdr:from>
    <xdr:to>
      <xdr:col>4</xdr:col>
      <xdr:colOff>973017</xdr:colOff>
      <xdr:row>72</xdr:row>
      <xdr:rowOff>279890</xdr:rowOff>
    </xdr:to>
    <xdr:sp macro="" textlink="">
      <xdr:nvSpPr>
        <xdr:cNvPr id="34" name="Retângulo de cantos arredondados 59">
          <a:extLst>
            <a:ext uri="{FF2B5EF4-FFF2-40B4-BE49-F238E27FC236}">
              <a16:creationId xmlns:a16="http://schemas.microsoft.com/office/drawing/2014/main" id="{5A8D140E-D827-437F-8410-23C25653BCA2}"/>
            </a:ext>
          </a:extLst>
        </xdr:cNvPr>
        <xdr:cNvSpPr/>
      </xdr:nvSpPr>
      <xdr:spPr>
        <a:xfrm>
          <a:off x="7688142" y="25549715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97450</xdr:colOff>
      <xdr:row>74</xdr:row>
      <xdr:rowOff>216878</xdr:rowOff>
    </xdr:from>
    <xdr:to>
      <xdr:col>4</xdr:col>
      <xdr:colOff>964225</xdr:colOff>
      <xdr:row>74</xdr:row>
      <xdr:rowOff>293078</xdr:rowOff>
    </xdr:to>
    <xdr:sp macro="" textlink="">
      <xdr:nvSpPr>
        <xdr:cNvPr id="35" name="Retângulo de cantos arredondados 60">
          <a:extLst>
            <a:ext uri="{FF2B5EF4-FFF2-40B4-BE49-F238E27FC236}">
              <a16:creationId xmlns:a16="http://schemas.microsoft.com/office/drawing/2014/main" id="{064CA8F6-91B4-4327-BCA6-FD5F99658BA6}"/>
            </a:ext>
          </a:extLst>
        </xdr:cNvPr>
        <xdr:cNvSpPr/>
      </xdr:nvSpPr>
      <xdr:spPr>
        <a:xfrm>
          <a:off x="7679350" y="26191553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103312</xdr:colOff>
      <xdr:row>76</xdr:row>
      <xdr:rowOff>200759</xdr:rowOff>
    </xdr:from>
    <xdr:to>
      <xdr:col>4</xdr:col>
      <xdr:colOff>970087</xdr:colOff>
      <xdr:row>76</xdr:row>
      <xdr:rowOff>276959</xdr:rowOff>
    </xdr:to>
    <xdr:sp macro="" textlink="">
      <xdr:nvSpPr>
        <xdr:cNvPr id="36" name="Retângulo de cantos arredondados 61">
          <a:extLst>
            <a:ext uri="{FF2B5EF4-FFF2-40B4-BE49-F238E27FC236}">
              <a16:creationId xmlns:a16="http://schemas.microsoft.com/office/drawing/2014/main" id="{CA551FE2-E2A1-4272-AD02-FBC2C351C6E9}"/>
            </a:ext>
          </a:extLst>
        </xdr:cNvPr>
        <xdr:cNvSpPr/>
      </xdr:nvSpPr>
      <xdr:spPr>
        <a:xfrm>
          <a:off x="7685212" y="26804084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103312</xdr:colOff>
      <xdr:row>78</xdr:row>
      <xdr:rowOff>200759</xdr:rowOff>
    </xdr:from>
    <xdr:to>
      <xdr:col>4</xdr:col>
      <xdr:colOff>970087</xdr:colOff>
      <xdr:row>78</xdr:row>
      <xdr:rowOff>276959</xdr:rowOff>
    </xdr:to>
    <xdr:sp macro="" textlink="">
      <xdr:nvSpPr>
        <xdr:cNvPr id="37" name="Retângulo de cantos arredondados 62">
          <a:extLst>
            <a:ext uri="{FF2B5EF4-FFF2-40B4-BE49-F238E27FC236}">
              <a16:creationId xmlns:a16="http://schemas.microsoft.com/office/drawing/2014/main" id="{DDBA5735-9279-472B-87FB-1696C9E9958B}"/>
            </a:ext>
          </a:extLst>
        </xdr:cNvPr>
        <xdr:cNvSpPr/>
      </xdr:nvSpPr>
      <xdr:spPr>
        <a:xfrm>
          <a:off x="7685212" y="27432734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106242</xdr:colOff>
      <xdr:row>80</xdr:row>
      <xdr:rowOff>203690</xdr:rowOff>
    </xdr:from>
    <xdr:to>
      <xdr:col>4</xdr:col>
      <xdr:colOff>973017</xdr:colOff>
      <xdr:row>80</xdr:row>
      <xdr:rowOff>279890</xdr:rowOff>
    </xdr:to>
    <xdr:sp macro="" textlink="">
      <xdr:nvSpPr>
        <xdr:cNvPr id="38" name="Retângulo de cantos arredondados 63">
          <a:extLst>
            <a:ext uri="{FF2B5EF4-FFF2-40B4-BE49-F238E27FC236}">
              <a16:creationId xmlns:a16="http://schemas.microsoft.com/office/drawing/2014/main" id="{EDB8494C-20C5-47DC-ABA7-4ECE851E4B8E}"/>
            </a:ext>
          </a:extLst>
        </xdr:cNvPr>
        <xdr:cNvSpPr/>
      </xdr:nvSpPr>
      <xdr:spPr>
        <a:xfrm>
          <a:off x="7688142" y="28064315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97450</xdr:colOff>
      <xdr:row>82</xdr:row>
      <xdr:rowOff>216878</xdr:rowOff>
    </xdr:from>
    <xdr:to>
      <xdr:col>4</xdr:col>
      <xdr:colOff>964225</xdr:colOff>
      <xdr:row>82</xdr:row>
      <xdr:rowOff>293078</xdr:rowOff>
    </xdr:to>
    <xdr:sp macro="" textlink="">
      <xdr:nvSpPr>
        <xdr:cNvPr id="39" name="Retângulo de cantos arredondados 64">
          <a:extLst>
            <a:ext uri="{FF2B5EF4-FFF2-40B4-BE49-F238E27FC236}">
              <a16:creationId xmlns:a16="http://schemas.microsoft.com/office/drawing/2014/main" id="{D18C859F-908A-44F3-BDDF-640E6552FDB8}"/>
            </a:ext>
          </a:extLst>
        </xdr:cNvPr>
        <xdr:cNvSpPr/>
      </xdr:nvSpPr>
      <xdr:spPr>
        <a:xfrm>
          <a:off x="7679350" y="28706153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103312</xdr:colOff>
      <xdr:row>84</xdr:row>
      <xdr:rowOff>200759</xdr:rowOff>
    </xdr:from>
    <xdr:to>
      <xdr:col>4</xdr:col>
      <xdr:colOff>970087</xdr:colOff>
      <xdr:row>84</xdr:row>
      <xdr:rowOff>276959</xdr:rowOff>
    </xdr:to>
    <xdr:sp macro="" textlink="">
      <xdr:nvSpPr>
        <xdr:cNvPr id="40" name="Retângulo de cantos arredondados 65">
          <a:extLst>
            <a:ext uri="{FF2B5EF4-FFF2-40B4-BE49-F238E27FC236}">
              <a16:creationId xmlns:a16="http://schemas.microsoft.com/office/drawing/2014/main" id="{7A585496-BB9F-42D0-8F25-A10D27A19F37}"/>
            </a:ext>
          </a:extLst>
        </xdr:cNvPr>
        <xdr:cNvSpPr/>
      </xdr:nvSpPr>
      <xdr:spPr>
        <a:xfrm>
          <a:off x="7685212" y="29318684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66675</xdr:colOff>
      <xdr:row>87</xdr:row>
      <xdr:rowOff>180975</xdr:rowOff>
    </xdr:from>
    <xdr:to>
      <xdr:col>3</xdr:col>
      <xdr:colOff>933450</xdr:colOff>
      <xdr:row>87</xdr:row>
      <xdr:rowOff>257175</xdr:rowOff>
    </xdr:to>
    <xdr:sp macro="" textlink="">
      <xdr:nvSpPr>
        <xdr:cNvPr id="41" name="Retângulo de cantos arredondados 66">
          <a:extLst>
            <a:ext uri="{FF2B5EF4-FFF2-40B4-BE49-F238E27FC236}">
              <a16:creationId xmlns:a16="http://schemas.microsoft.com/office/drawing/2014/main" id="{DA381CA9-C6F5-4DEB-8C9E-F92B0EBB3B6A}"/>
            </a:ext>
          </a:extLst>
        </xdr:cNvPr>
        <xdr:cNvSpPr/>
      </xdr:nvSpPr>
      <xdr:spPr>
        <a:xfrm>
          <a:off x="6648450" y="30241875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64994</xdr:colOff>
      <xdr:row>89</xdr:row>
      <xdr:rowOff>192181</xdr:rowOff>
    </xdr:from>
    <xdr:to>
      <xdr:col>3</xdr:col>
      <xdr:colOff>931769</xdr:colOff>
      <xdr:row>89</xdr:row>
      <xdr:rowOff>268381</xdr:rowOff>
    </xdr:to>
    <xdr:sp macro="" textlink="">
      <xdr:nvSpPr>
        <xdr:cNvPr id="42" name="Retângulo de cantos arredondados 67">
          <a:extLst>
            <a:ext uri="{FF2B5EF4-FFF2-40B4-BE49-F238E27FC236}">
              <a16:creationId xmlns:a16="http://schemas.microsoft.com/office/drawing/2014/main" id="{1A6CB871-AA50-4852-813A-919B4CBBF58A}"/>
            </a:ext>
          </a:extLst>
        </xdr:cNvPr>
        <xdr:cNvSpPr/>
      </xdr:nvSpPr>
      <xdr:spPr>
        <a:xfrm>
          <a:off x="6646769" y="30881731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100297</xdr:colOff>
      <xdr:row>92</xdr:row>
      <xdr:rowOff>180975</xdr:rowOff>
    </xdr:from>
    <xdr:to>
      <xdr:col>4</xdr:col>
      <xdr:colOff>967072</xdr:colOff>
      <xdr:row>92</xdr:row>
      <xdr:rowOff>257175</xdr:rowOff>
    </xdr:to>
    <xdr:sp macro="" textlink="">
      <xdr:nvSpPr>
        <xdr:cNvPr id="43" name="Retângulo de cantos arredondados 68">
          <a:extLst>
            <a:ext uri="{FF2B5EF4-FFF2-40B4-BE49-F238E27FC236}">
              <a16:creationId xmlns:a16="http://schemas.microsoft.com/office/drawing/2014/main" id="{277FB5AD-850E-41F1-9395-2CECE7E6208A}"/>
            </a:ext>
          </a:extLst>
        </xdr:cNvPr>
        <xdr:cNvSpPr/>
      </xdr:nvSpPr>
      <xdr:spPr>
        <a:xfrm>
          <a:off x="7682197" y="31813500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98614</xdr:colOff>
      <xdr:row>94</xdr:row>
      <xdr:rowOff>180975</xdr:rowOff>
    </xdr:from>
    <xdr:to>
      <xdr:col>5</xdr:col>
      <xdr:colOff>965389</xdr:colOff>
      <xdr:row>94</xdr:row>
      <xdr:rowOff>257175</xdr:rowOff>
    </xdr:to>
    <xdr:sp macro="" textlink="">
      <xdr:nvSpPr>
        <xdr:cNvPr id="44" name="Retângulo de cantos arredondados 69">
          <a:extLst>
            <a:ext uri="{FF2B5EF4-FFF2-40B4-BE49-F238E27FC236}">
              <a16:creationId xmlns:a16="http://schemas.microsoft.com/office/drawing/2014/main" id="{054A061C-E4F6-4AEA-AA22-414C6734198E}"/>
            </a:ext>
          </a:extLst>
        </xdr:cNvPr>
        <xdr:cNvSpPr/>
      </xdr:nvSpPr>
      <xdr:spPr>
        <a:xfrm>
          <a:off x="8756839" y="32442150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97452</xdr:colOff>
      <xdr:row>97</xdr:row>
      <xdr:rowOff>216878</xdr:rowOff>
    </xdr:from>
    <xdr:to>
      <xdr:col>5</xdr:col>
      <xdr:colOff>964227</xdr:colOff>
      <xdr:row>97</xdr:row>
      <xdr:rowOff>293078</xdr:rowOff>
    </xdr:to>
    <xdr:sp macro="" textlink="">
      <xdr:nvSpPr>
        <xdr:cNvPr id="45" name="Retângulo de cantos arredondados 70">
          <a:extLst>
            <a:ext uri="{FF2B5EF4-FFF2-40B4-BE49-F238E27FC236}">
              <a16:creationId xmlns:a16="http://schemas.microsoft.com/office/drawing/2014/main" id="{A60CC7DD-BB71-4434-BA9D-64F12EBAD260}"/>
            </a:ext>
          </a:extLst>
        </xdr:cNvPr>
        <xdr:cNvSpPr/>
      </xdr:nvSpPr>
      <xdr:spPr>
        <a:xfrm>
          <a:off x="8755677" y="33421028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103314</xdr:colOff>
      <xdr:row>99</xdr:row>
      <xdr:rowOff>200759</xdr:rowOff>
    </xdr:from>
    <xdr:to>
      <xdr:col>5</xdr:col>
      <xdr:colOff>970089</xdr:colOff>
      <xdr:row>99</xdr:row>
      <xdr:rowOff>276959</xdr:rowOff>
    </xdr:to>
    <xdr:sp macro="" textlink="">
      <xdr:nvSpPr>
        <xdr:cNvPr id="46" name="Retângulo de cantos arredondados 71">
          <a:extLst>
            <a:ext uri="{FF2B5EF4-FFF2-40B4-BE49-F238E27FC236}">
              <a16:creationId xmlns:a16="http://schemas.microsoft.com/office/drawing/2014/main" id="{2AB82747-413E-4ED3-B9E2-6D0988B79645}"/>
            </a:ext>
          </a:extLst>
        </xdr:cNvPr>
        <xdr:cNvSpPr/>
      </xdr:nvSpPr>
      <xdr:spPr>
        <a:xfrm>
          <a:off x="8761539" y="34033559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106244</xdr:colOff>
      <xdr:row>101</xdr:row>
      <xdr:rowOff>203690</xdr:rowOff>
    </xdr:from>
    <xdr:to>
      <xdr:col>5</xdr:col>
      <xdr:colOff>973019</xdr:colOff>
      <xdr:row>101</xdr:row>
      <xdr:rowOff>279890</xdr:rowOff>
    </xdr:to>
    <xdr:sp macro="" textlink="">
      <xdr:nvSpPr>
        <xdr:cNvPr id="47" name="Retângulo de cantos arredondados 72">
          <a:extLst>
            <a:ext uri="{FF2B5EF4-FFF2-40B4-BE49-F238E27FC236}">
              <a16:creationId xmlns:a16="http://schemas.microsoft.com/office/drawing/2014/main" id="{34069867-C20F-43F9-86BD-5E80C2F3028C}"/>
            </a:ext>
          </a:extLst>
        </xdr:cNvPr>
        <xdr:cNvSpPr/>
      </xdr:nvSpPr>
      <xdr:spPr>
        <a:xfrm>
          <a:off x="8764469" y="34665140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97452</xdr:colOff>
      <xdr:row>103</xdr:row>
      <xdr:rowOff>216878</xdr:rowOff>
    </xdr:from>
    <xdr:to>
      <xdr:col>5</xdr:col>
      <xdr:colOff>964227</xdr:colOff>
      <xdr:row>103</xdr:row>
      <xdr:rowOff>293078</xdr:rowOff>
    </xdr:to>
    <xdr:sp macro="" textlink="">
      <xdr:nvSpPr>
        <xdr:cNvPr id="48" name="Retângulo de cantos arredondados 73">
          <a:extLst>
            <a:ext uri="{FF2B5EF4-FFF2-40B4-BE49-F238E27FC236}">
              <a16:creationId xmlns:a16="http://schemas.microsoft.com/office/drawing/2014/main" id="{5ED01C8C-6DFA-4985-933C-EB15D83144C7}"/>
            </a:ext>
          </a:extLst>
        </xdr:cNvPr>
        <xdr:cNvSpPr/>
      </xdr:nvSpPr>
      <xdr:spPr>
        <a:xfrm>
          <a:off x="8755677" y="35306978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103314</xdr:colOff>
      <xdr:row>105</xdr:row>
      <xdr:rowOff>200759</xdr:rowOff>
    </xdr:from>
    <xdr:to>
      <xdr:col>5</xdr:col>
      <xdr:colOff>970089</xdr:colOff>
      <xdr:row>105</xdr:row>
      <xdr:rowOff>276959</xdr:rowOff>
    </xdr:to>
    <xdr:sp macro="" textlink="">
      <xdr:nvSpPr>
        <xdr:cNvPr id="49" name="Retângulo de cantos arredondados 74">
          <a:extLst>
            <a:ext uri="{FF2B5EF4-FFF2-40B4-BE49-F238E27FC236}">
              <a16:creationId xmlns:a16="http://schemas.microsoft.com/office/drawing/2014/main" id="{333DBEFC-0C8D-4020-833C-B3CA80B907DC}"/>
            </a:ext>
          </a:extLst>
        </xdr:cNvPr>
        <xdr:cNvSpPr/>
      </xdr:nvSpPr>
      <xdr:spPr>
        <a:xfrm>
          <a:off x="8761539" y="35919509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103314</xdr:colOff>
      <xdr:row>107</xdr:row>
      <xdr:rowOff>200759</xdr:rowOff>
    </xdr:from>
    <xdr:to>
      <xdr:col>5</xdr:col>
      <xdr:colOff>970089</xdr:colOff>
      <xdr:row>107</xdr:row>
      <xdr:rowOff>276959</xdr:rowOff>
    </xdr:to>
    <xdr:sp macro="" textlink="">
      <xdr:nvSpPr>
        <xdr:cNvPr id="50" name="Retângulo de cantos arredondados 75">
          <a:extLst>
            <a:ext uri="{FF2B5EF4-FFF2-40B4-BE49-F238E27FC236}">
              <a16:creationId xmlns:a16="http://schemas.microsoft.com/office/drawing/2014/main" id="{A677224C-61F0-4AF9-A3CC-CC6295065CF0}"/>
            </a:ext>
          </a:extLst>
        </xdr:cNvPr>
        <xdr:cNvSpPr/>
      </xdr:nvSpPr>
      <xdr:spPr>
        <a:xfrm>
          <a:off x="8761539" y="36548159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106244</xdr:colOff>
      <xdr:row>109</xdr:row>
      <xdr:rowOff>203690</xdr:rowOff>
    </xdr:from>
    <xdr:to>
      <xdr:col>5</xdr:col>
      <xdr:colOff>973019</xdr:colOff>
      <xdr:row>109</xdr:row>
      <xdr:rowOff>279890</xdr:rowOff>
    </xdr:to>
    <xdr:sp macro="" textlink="">
      <xdr:nvSpPr>
        <xdr:cNvPr id="51" name="Retângulo de cantos arredondados 76">
          <a:extLst>
            <a:ext uri="{FF2B5EF4-FFF2-40B4-BE49-F238E27FC236}">
              <a16:creationId xmlns:a16="http://schemas.microsoft.com/office/drawing/2014/main" id="{761FF081-F520-43AF-A9B1-4B39603C5614}"/>
            </a:ext>
          </a:extLst>
        </xdr:cNvPr>
        <xdr:cNvSpPr/>
      </xdr:nvSpPr>
      <xdr:spPr>
        <a:xfrm>
          <a:off x="8764469" y="37179740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97452</xdr:colOff>
      <xdr:row>111</xdr:row>
      <xdr:rowOff>216878</xdr:rowOff>
    </xdr:from>
    <xdr:to>
      <xdr:col>5</xdr:col>
      <xdr:colOff>964227</xdr:colOff>
      <xdr:row>111</xdr:row>
      <xdr:rowOff>293078</xdr:rowOff>
    </xdr:to>
    <xdr:sp macro="" textlink="">
      <xdr:nvSpPr>
        <xdr:cNvPr id="52" name="Retângulo de cantos arredondados 77">
          <a:extLst>
            <a:ext uri="{FF2B5EF4-FFF2-40B4-BE49-F238E27FC236}">
              <a16:creationId xmlns:a16="http://schemas.microsoft.com/office/drawing/2014/main" id="{648D5ED0-AC7F-4CDF-B374-DD874305E4C1}"/>
            </a:ext>
          </a:extLst>
        </xdr:cNvPr>
        <xdr:cNvSpPr/>
      </xdr:nvSpPr>
      <xdr:spPr>
        <a:xfrm>
          <a:off x="8755677" y="37821578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105338</xdr:colOff>
      <xdr:row>94</xdr:row>
      <xdr:rowOff>176492</xdr:rowOff>
    </xdr:from>
    <xdr:to>
      <xdr:col>4</xdr:col>
      <xdr:colOff>972113</xdr:colOff>
      <xdr:row>94</xdr:row>
      <xdr:rowOff>252692</xdr:rowOff>
    </xdr:to>
    <xdr:sp macro="" textlink="">
      <xdr:nvSpPr>
        <xdr:cNvPr id="60" name="Retângulo de cantos arredondados 164">
          <a:extLst>
            <a:ext uri="{FF2B5EF4-FFF2-40B4-BE49-F238E27FC236}">
              <a16:creationId xmlns:a16="http://schemas.microsoft.com/office/drawing/2014/main" id="{3640B08A-A0DD-4053-A70A-596233A755FB}"/>
            </a:ext>
          </a:extLst>
        </xdr:cNvPr>
        <xdr:cNvSpPr/>
      </xdr:nvSpPr>
      <xdr:spPr>
        <a:xfrm>
          <a:off x="7687238" y="32437667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84614</xdr:colOff>
      <xdr:row>92</xdr:row>
      <xdr:rowOff>176491</xdr:rowOff>
    </xdr:from>
    <xdr:to>
      <xdr:col>5</xdr:col>
      <xdr:colOff>951389</xdr:colOff>
      <xdr:row>92</xdr:row>
      <xdr:rowOff>252691</xdr:rowOff>
    </xdr:to>
    <xdr:sp macro="" textlink="">
      <xdr:nvSpPr>
        <xdr:cNvPr id="61" name="Retângulo de cantos arredondados 165">
          <a:extLst>
            <a:ext uri="{FF2B5EF4-FFF2-40B4-BE49-F238E27FC236}">
              <a16:creationId xmlns:a16="http://schemas.microsoft.com/office/drawing/2014/main" id="{DA9FC9CB-3013-4111-8B24-F1F08852893F}"/>
            </a:ext>
          </a:extLst>
        </xdr:cNvPr>
        <xdr:cNvSpPr/>
      </xdr:nvSpPr>
      <xdr:spPr>
        <a:xfrm>
          <a:off x="8742839" y="31809016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104173</xdr:colOff>
      <xdr:row>97</xdr:row>
      <xdr:rowOff>212394</xdr:rowOff>
    </xdr:from>
    <xdr:to>
      <xdr:col>4</xdr:col>
      <xdr:colOff>970948</xdr:colOff>
      <xdr:row>97</xdr:row>
      <xdr:rowOff>288594</xdr:rowOff>
    </xdr:to>
    <xdr:sp macro="" textlink="">
      <xdr:nvSpPr>
        <xdr:cNvPr id="64" name="Retângulo de cantos arredondados 168">
          <a:extLst>
            <a:ext uri="{FF2B5EF4-FFF2-40B4-BE49-F238E27FC236}">
              <a16:creationId xmlns:a16="http://schemas.microsoft.com/office/drawing/2014/main" id="{164C76E0-8CDD-49AE-A4E0-FC4CCF06DEB0}"/>
            </a:ext>
          </a:extLst>
        </xdr:cNvPr>
        <xdr:cNvSpPr/>
      </xdr:nvSpPr>
      <xdr:spPr>
        <a:xfrm>
          <a:off x="7686073" y="33416544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110035</xdr:colOff>
      <xdr:row>99</xdr:row>
      <xdr:rowOff>196275</xdr:rowOff>
    </xdr:from>
    <xdr:to>
      <xdr:col>4</xdr:col>
      <xdr:colOff>976810</xdr:colOff>
      <xdr:row>99</xdr:row>
      <xdr:rowOff>272475</xdr:rowOff>
    </xdr:to>
    <xdr:sp macro="" textlink="">
      <xdr:nvSpPr>
        <xdr:cNvPr id="65" name="Retângulo de cantos arredondados 169">
          <a:extLst>
            <a:ext uri="{FF2B5EF4-FFF2-40B4-BE49-F238E27FC236}">
              <a16:creationId xmlns:a16="http://schemas.microsoft.com/office/drawing/2014/main" id="{5A3AB9D9-592C-4CF0-BD2D-D71C93E864B0}"/>
            </a:ext>
          </a:extLst>
        </xdr:cNvPr>
        <xdr:cNvSpPr/>
      </xdr:nvSpPr>
      <xdr:spPr>
        <a:xfrm>
          <a:off x="7691935" y="34029075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112965</xdr:colOff>
      <xdr:row>101</xdr:row>
      <xdr:rowOff>199206</xdr:rowOff>
    </xdr:from>
    <xdr:to>
      <xdr:col>4</xdr:col>
      <xdr:colOff>979740</xdr:colOff>
      <xdr:row>101</xdr:row>
      <xdr:rowOff>275406</xdr:rowOff>
    </xdr:to>
    <xdr:sp macro="" textlink="">
      <xdr:nvSpPr>
        <xdr:cNvPr id="66" name="Retângulo de cantos arredondados 170">
          <a:extLst>
            <a:ext uri="{FF2B5EF4-FFF2-40B4-BE49-F238E27FC236}">
              <a16:creationId xmlns:a16="http://schemas.microsoft.com/office/drawing/2014/main" id="{44B48E23-AFF6-41AA-ACFF-95F6A61952F2}"/>
            </a:ext>
          </a:extLst>
        </xdr:cNvPr>
        <xdr:cNvSpPr/>
      </xdr:nvSpPr>
      <xdr:spPr>
        <a:xfrm>
          <a:off x="7694865" y="34660656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104173</xdr:colOff>
      <xdr:row>103</xdr:row>
      <xdr:rowOff>212394</xdr:rowOff>
    </xdr:from>
    <xdr:to>
      <xdr:col>4</xdr:col>
      <xdr:colOff>970948</xdr:colOff>
      <xdr:row>103</xdr:row>
      <xdr:rowOff>288594</xdr:rowOff>
    </xdr:to>
    <xdr:sp macro="" textlink="">
      <xdr:nvSpPr>
        <xdr:cNvPr id="67" name="Retângulo de cantos arredondados 171">
          <a:extLst>
            <a:ext uri="{FF2B5EF4-FFF2-40B4-BE49-F238E27FC236}">
              <a16:creationId xmlns:a16="http://schemas.microsoft.com/office/drawing/2014/main" id="{AC75A096-4E9C-4DCC-95E0-967E235CF5B2}"/>
            </a:ext>
          </a:extLst>
        </xdr:cNvPr>
        <xdr:cNvSpPr/>
      </xdr:nvSpPr>
      <xdr:spPr>
        <a:xfrm>
          <a:off x="7686073" y="35302494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110035</xdr:colOff>
      <xdr:row>105</xdr:row>
      <xdr:rowOff>196275</xdr:rowOff>
    </xdr:from>
    <xdr:to>
      <xdr:col>4</xdr:col>
      <xdr:colOff>976810</xdr:colOff>
      <xdr:row>105</xdr:row>
      <xdr:rowOff>272475</xdr:rowOff>
    </xdr:to>
    <xdr:sp macro="" textlink="">
      <xdr:nvSpPr>
        <xdr:cNvPr id="68" name="Retângulo de cantos arredondados 172">
          <a:extLst>
            <a:ext uri="{FF2B5EF4-FFF2-40B4-BE49-F238E27FC236}">
              <a16:creationId xmlns:a16="http://schemas.microsoft.com/office/drawing/2014/main" id="{458C84CC-76A6-499F-8925-AFC127AA140A}"/>
            </a:ext>
          </a:extLst>
        </xdr:cNvPr>
        <xdr:cNvSpPr/>
      </xdr:nvSpPr>
      <xdr:spPr>
        <a:xfrm>
          <a:off x="7691935" y="35915025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110035</xdr:colOff>
      <xdr:row>107</xdr:row>
      <xdr:rowOff>196275</xdr:rowOff>
    </xdr:from>
    <xdr:to>
      <xdr:col>4</xdr:col>
      <xdr:colOff>976810</xdr:colOff>
      <xdr:row>107</xdr:row>
      <xdr:rowOff>272475</xdr:rowOff>
    </xdr:to>
    <xdr:sp macro="" textlink="">
      <xdr:nvSpPr>
        <xdr:cNvPr id="69" name="Retângulo de cantos arredondados 173">
          <a:extLst>
            <a:ext uri="{FF2B5EF4-FFF2-40B4-BE49-F238E27FC236}">
              <a16:creationId xmlns:a16="http://schemas.microsoft.com/office/drawing/2014/main" id="{DDE82785-A5F3-41C9-8B70-4A1ECD2AF0BF}"/>
            </a:ext>
          </a:extLst>
        </xdr:cNvPr>
        <xdr:cNvSpPr/>
      </xdr:nvSpPr>
      <xdr:spPr>
        <a:xfrm>
          <a:off x="7691935" y="36543675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112965</xdr:colOff>
      <xdr:row>109</xdr:row>
      <xdr:rowOff>199206</xdr:rowOff>
    </xdr:from>
    <xdr:to>
      <xdr:col>4</xdr:col>
      <xdr:colOff>979740</xdr:colOff>
      <xdr:row>109</xdr:row>
      <xdr:rowOff>275406</xdr:rowOff>
    </xdr:to>
    <xdr:sp macro="" textlink="">
      <xdr:nvSpPr>
        <xdr:cNvPr id="70" name="Retângulo de cantos arredondados 174">
          <a:extLst>
            <a:ext uri="{FF2B5EF4-FFF2-40B4-BE49-F238E27FC236}">
              <a16:creationId xmlns:a16="http://schemas.microsoft.com/office/drawing/2014/main" id="{36B43722-BE7F-422F-ADF4-5B5702E52E4C}"/>
            </a:ext>
          </a:extLst>
        </xdr:cNvPr>
        <xdr:cNvSpPr/>
      </xdr:nvSpPr>
      <xdr:spPr>
        <a:xfrm>
          <a:off x="7694865" y="37175256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104173</xdr:colOff>
      <xdr:row>111</xdr:row>
      <xdr:rowOff>212394</xdr:rowOff>
    </xdr:from>
    <xdr:to>
      <xdr:col>4</xdr:col>
      <xdr:colOff>970948</xdr:colOff>
      <xdr:row>111</xdr:row>
      <xdr:rowOff>288594</xdr:rowOff>
    </xdr:to>
    <xdr:sp macro="" textlink="">
      <xdr:nvSpPr>
        <xdr:cNvPr id="71" name="Retângulo de cantos arredondados 175">
          <a:extLst>
            <a:ext uri="{FF2B5EF4-FFF2-40B4-BE49-F238E27FC236}">
              <a16:creationId xmlns:a16="http://schemas.microsoft.com/office/drawing/2014/main" id="{9D2224A5-A34A-463E-B23E-AA8BE9A55076}"/>
            </a:ext>
          </a:extLst>
        </xdr:cNvPr>
        <xdr:cNvSpPr/>
      </xdr:nvSpPr>
      <xdr:spPr>
        <a:xfrm>
          <a:off x="7686073" y="37817094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105339</xdr:colOff>
      <xdr:row>89</xdr:row>
      <xdr:rowOff>176491</xdr:rowOff>
    </xdr:from>
    <xdr:to>
      <xdr:col>4</xdr:col>
      <xdr:colOff>972114</xdr:colOff>
      <xdr:row>89</xdr:row>
      <xdr:rowOff>252691</xdr:rowOff>
    </xdr:to>
    <xdr:sp macro="" textlink="">
      <xdr:nvSpPr>
        <xdr:cNvPr id="72" name="Retângulo de cantos arredondados 180">
          <a:extLst>
            <a:ext uri="{FF2B5EF4-FFF2-40B4-BE49-F238E27FC236}">
              <a16:creationId xmlns:a16="http://schemas.microsoft.com/office/drawing/2014/main" id="{D775480B-2B1E-4A55-85D0-30CD88E32716}"/>
            </a:ext>
          </a:extLst>
        </xdr:cNvPr>
        <xdr:cNvSpPr/>
      </xdr:nvSpPr>
      <xdr:spPr>
        <a:xfrm>
          <a:off x="7687239" y="30866041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112061</xdr:colOff>
      <xdr:row>87</xdr:row>
      <xdr:rowOff>183206</xdr:rowOff>
    </xdr:from>
    <xdr:to>
      <xdr:col>4</xdr:col>
      <xdr:colOff>978836</xdr:colOff>
      <xdr:row>87</xdr:row>
      <xdr:rowOff>259406</xdr:rowOff>
    </xdr:to>
    <xdr:sp macro="" textlink="">
      <xdr:nvSpPr>
        <xdr:cNvPr id="73" name="Retângulo de cantos arredondados 181">
          <a:extLst>
            <a:ext uri="{FF2B5EF4-FFF2-40B4-BE49-F238E27FC236}">
              <a16:creationId xmlns:a16="http://schemas.microsoft.com/office/drawing/2014/main" id="{71D57D79-ED2E-4B4C-9BA0-C74CB1AC6231}"/>
            </a:ext>
          </a:extLst>
        </xdr:cNvPr>
        <xdr:cNvSpPr/>
      </xdr:nvSpPr>
      <xdr:spPr>
        <a:xfrm>
          <a:off x="7693961" y="30244106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106242</xdr:colOff>
      <xdr:row>49</xdr:row>
      <xdr:rowOff>203690</xdr:rowOff>
    </xdr:from>
    <xdr:to>
      <xdr:col>7</xdr:col>
      <xdr:colOff>973017</xdr:colOff>
      <xdr:row>49</xdr:row>
      <xdr:rowOff>279890</xdr:rowOff>
    </xdr:to>
    <xdr:sp macro="" textlink="">
      <xdr:nvSpPr>
        <xdr:cNvPr id="53" name="Retângulo de cantos arredondados 33">
          <a:extLst>
            <a:ext uri="{FF2B5EF4-FFF2-40B4-BE49-F238E27FC236}">
              <a16:creationId xmlns:a16="http://schemas.microsoft.com/office/drawing/2014/main" id="{5B717761-CBB7-49B0-A035-9E65C9CFEE9F}"/>
            </a:ext>
          </a:extLst>
        </xdr:cNvPr>
        <xdr:cNvSpPr/>
      </xdr:nvSpPr>
      <xdr:spPr>
        <a:xfrm>
          <a:off x="8252918" y="9477678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97450</xdr:colOff>
      <xdr:row>51</xdr:row>
      <xdr:rowOff>216878</xdr:rowOff>
    </xdr:from>
    <xdr:to>
      <xdr:col>7</xdr:col>
      <xdr:colOff>964225</xdr:colOff>
      <xdr:row>51</xdr:row>
      <xdr:rowOff>293078</xdr:rowOff>
    </xdr:to>
    <xdr:sp macro="" textlink="">
      <xdr:nvSpPr>
        <xdr:cNvPr id="54" name="Retângulo de cantos arredondados 34">
          <a:extLst>
            <a:ext uri="{FF2B5EF4-FFF2-40B4-BE49-F238E27FC236}">
              <a16:creationId xmlns:a16="http://schemas.microsoft.com/office/drawing/2014/main" id="{E711B6F3-B924-4C6C-89AC-1594643A6CF3}"/>
            </a:ext>
          </a:extLst>
        </xdr:cNvPr>
        <xdr:cNvSpPr/>
      </xdr:nvSpPr>
      <xdr:spPr>
        <a:xfrm>
          <a:off x="8244126" y="9785581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103312</xdr:colOff>
      <xdr:row>53</xdr:row>
      <xdr:rowOff>200759</xdr:rowOff>
    </xdr:from>
    <xdr:to>
      <xdr:col>7</xdr:col>
      <xdr:colOff>970087</xdr:colOff>
      <xdr:row>53</xdr:row>
      <xdr:rowOff>276959</xdr:rowOff>
    </xdr:to>
    <xdr:sp macro="" textlink="">
      <xdr:nvSpPr>
        <xdr:cNvPr id="55" name="Retângulo de cantos arredondados 35">
          <a:extLst>
            <a:ext uri="{FF2B5EF4-FFF2-40B4-BE49-F238E27FC236}">
              <a16:creationId xmlns:a16="http://schemas.microsoft.com/office/drawing/2014/main" id="{A180FE1C-B04D-4892-919C-56C6F66F370C}"/>
            </a:ext>
          </a:extLst>
        </xdr:cNvPr>
        <xdr:cNvSpPr/>
      </xdr:nvSpPr>
      <xdr:spPr>
        <a:xfrm>
          <a:off x="8249988" y="10102277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8</xdr:col>
      <xdr:colOff>112107</xdr:colOff>
      <xdr:row>114</xdr:row>
      <xdr:rowOff>158263</xdr:rowOff>
    </xdr:from>
    <xdr:to>
      <xdr:col>8</xdr:col>
      <xdr:colOff>978882</xdr:colOff>
      <xdr:row>114</xdr:row>
      <xdr:rowOff>234463</xdr:rowOff>
    </xdr:to>
    <xdr:sp macro="" textlink="">
      <xdr:nvSpPr>
        <xdr:cNvPr id="56" name="Retângulo de cantos arredondados 36">
          <a:extLst>
            <a:ext uri="{FF2B5EF4-FFF2-40B4-BE49-F238E27FC236}">
              <a16:creationId xmlns:a16="http://schemas.microsoft.com/office/drawing/2014/main" id="{1ACC73FA-D8C3-43A2-A3C0-1B3E74455ADF}"/>
            </a:ext>
          </a:extLst>
        </xdr:cNvPr>
        <xdr:cNvSpPr/>
      </xdr:nvSpPr>
      <xdr:spPr>
        <a:xfrm>
          <a:off x="9782783" y="19667704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8</xdr:col>
      <xdr:colOff>103307</xdr:colOff>
      <xdr:row>116</xdr:row>
      <xdr:rowOff>171452</xdr:rowOff>
    </xdr:from>
    <xdr:to>
      <xdr:col>8</xdr:col>
      <xdr:colOff>970082</xdr:colOff>
      <xdr:row>116</xdr:row>
      <xdr:rowOff>247652</xdr:rowOff>
    </xdr:to>
    <xdr:sp macro="" textlink="">
      <xdr:nvSpPr>
        <xdr:cNvPr id="57" name="Retângulo de cantos arredondados 37">
          <a:extLst>
            <a:ext uri="{FF2B5EF4-FFF2-40B4-BE49-F238E27FC236}">
              <a16:creationId xmlns:a16="http://schemas.microsoft.com/office/drawing/2014/main" id="{13F3A8F7-FBCE-4FCA-90CA-07C80FFC1154}"/>
            </a:ext>
          </a:extLst>
        </xdr:cNvPr>
        <xdr:cNvSpPr/>
      </xdr:nvSpPr>
      <xdr:spPr>
        <a:xfrm>
          <a:off x="9773983" y="19985133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oneCellAnchor>
    <xdr:from>
      <xdr:col>7</xdr:col>
      <xdr:colOff>69925</xdr:colOff>
      <xdr:row>0</xdr:row>
      <xdr:rowOff>152400</xdr:rowOff>
    </xdr:from>
    <xdr:ext cx="1659898" cy="1282586"/>
    <xdr:pic>
      <xdr:nvPicPr>
        <xdr:cNvPr id="58" name="Imagem 1">
          <a:extLst>
            <a:ext uri="{FF2B5EF4-FFF2-40B4-BE49-F238E27FC236}">
              <a16:creationId xmlns:a16="http://schemas.microsoft.com/office/drawing/2014/main" id="{DD2E3621-C228-4717-9E63-A052D5256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3737" y="152400"/>
          <a:ext cx="1659898" cy="1282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7</xdr:col>
      <xdr:colOff>111501</xdr:colOff>
      <xdr:row>45</xdr:row>
      <xdr:rowOff>180975</xdr:rowOff>
    </xdr:from>
    <xdr:to>
      <xdr:col>7</xdr:col>
      <xdr:colOff>978276</xdr:colOff>
      <xdr:row>45</xdr:row>
      <xdr:rowOff>257175</xdr:rowOff>
    </xdr:to>
    <xdr:sp macro="" textlink="">
      <xdr:nvSpPr>
        <xdr:cNvPr id="59" name="Retângulo de cantos arredondados 49">
          <a:extLst>
            <a:ext uri="{FF2B5EF4-FFF2-40B4-BE49-F238E27FC236}">
              <a16:creationId xmlns:a16="http://schemas.microsoft.com/office/drawing/2014/main" id="{7D4D8966-DD38-455F-87B9-82BDF3C2D299}"/>
            </a:ext>
          </a:extLst>
        </xdr:cNvPr>
        <xdr:cNvSpPr/>
      </xdr:nvSpPr>
      <xdr:spPr>
        <a:xfrm>
          <a:off x="8258177" y="8846484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121026</xdr:colOff>
      <xdr:row>47</xdr:row>
      <xdr:rowOff>180975</xdr:rowOff>
    </xdr:from>
    <xdr:to>
      <xdr:col>7</xdr:col>
      <xdr:colOff>987801</xdr:colOff>
      <xdr:row>47</xdr:row>
      <xdr:rowOff>257175</xdr:rowOff>
    </xdr:to>
    <xdr:sp macro="" textlink="">
      <xdr:nvSpPr>
        <xdr:cNvPr id="62" name="Retângulo de cantos arredondados 50">
          <a:extLst>
            <a:ext uri="{FF2B5EF4-FFF2-40B4-BE49-F238E27FC236}">
              <a16:creationId xmlns:a16="http://schemas.microsoft.com/office/drawing/2014/main" id="{C21D1AF3-8CBB-4595-85C3-D78E120A4B97}"/>
            </a:ext>
          </a:extLst>
        </xdr:cNvPr>
        <xdr:cNvSpPr/>
      </xdr:nvSpPr>
      <xdr:spPr>
        <a:xfrm>
          <a:off x="8267702" y="9160249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106242</xdr:colOff>
      <xdr:row>55</xdr:row>
      <xdr:rowOff>203690</xdr:rowOff>
    </xdr:from>
    <xdr:to>
      <xdr:col>7</xdr:col>
      <xdr:colOff>973017</xdr:colOff>
      <xdr:row>55</xdr:row>
      <xdr:rowOff>279890</xdr:rowOff>
    </xdr:to>
    <xdr:sp macro="" textlink="">
      <xdr:nvSpPr>
        <xdr:cNvPr id="63" name="Retângulo de cantos arredondados 51">
          <a:extLst>
            <a:ext uri="{FF2B5EF4-FFF2-40B4-BE49-F238E27FC236}">
              <a16:creationId xmlns:a16="http://schemas.microsoft.com/office/drawing/2014/main" id="{21BDD019-794D-42DF-9BF9-CB9321B2EF78}"/>
            </a:ext>
          </a:extLst>
        </xdr:cNvPr>
        <xdr:cNvSpPr/>
      </xdr:nvSpPr>
      <xdr:spPr>
        <a:xfrm>
          <a:off x="8252918" y="10418972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97450</xdr:colOff>
      <xdr:row>57</xdr:row>
      <xdr:rowOff>216878</xdr:rowOff>
    </xdr:from>
    <xdr:to>
      <xdr:col>7</xdr:col>
      <xdr:colOff>964225</xdr:colOff>
      <xdr:row>57</xdr:row>
      <xdr:rowOff>293078</xdr:rowOff>
    </xdr:to>
    <xdr:sp macro="" textlink="">
      <xdr:nvSpPr>
        <xdr:cNvPr id="74" name="Retângulo de cantos arredondados 52">
          <a:extLst>
            <a:ext uri="{FF2B5EF4-FFF2-40B4-BE49-F238E27FC236}">
              <a16:creationId xmlns:a16="http://schemas.microsoft.com/office/drawing/2014/main" id="{6DE83FDC-1D95-4AAB-859A-B57F6E180267}"/>
            </a:ext>
          </a:extLst>
        </xdr:cNvPr>
        <xdr:cNvSpPr/>
      </xdr:nvSpPr>
      <xdr:spPr>
        <a:xfrm>
          <a:off x="8244126" y="10726875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103312</xdr:colOff>
      <xdr:row>59</xdr:row>
      <xdr:rowOff>200759</xdr:rowOff>
    </xdr:from>
    <xdr:to>
      <xdr:col>7</xdr:col>
      <xdr:colOff>970087</xdr:colOff>
      <xdr:row>59</xdr:row>
      <xdr:rowOff>276959</xdr:rowOff>
    </xdr:to>
    <xdr:sp macro="" textlink="">
      <xdr:nvSpPr>
        <xdr:cNvPr id="75" name="Retângulo de cantos arredondados 53">
          <a:extLst>
            <a:ext uri="{FF2B5EF4-FFF2-40B4-BE49-F238E27FC236}">
              <a16:creationId xmlns:a16="http://schemas.microsoft.com/office/drawing/2014/main" id="{3CA7C6C5-F196-4702-88B6-00CEFA89EB25}"/>
            </a:ext>
          </a:extLst>
        </xdr:cNvPr>
        <xdr:cNvSpPr/>
      </xdr:nvSpPr>
      <xdr:spPr>
        <a:xfrm>
          <a:off x="8249988" y="11043571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106242</xdr:colOff>
      <xdr:row>66</xdr:row>
      <xdr:rowOff>181279</xdr:rowOff>
    </xdr:from>
    <xdr:to>
      <xdr:col>7</xdr:col>
      <xdr:colOff>973017</xdr:colOff>
      <xdr:row>66</xdr:row>
      <xdr:rowOff>257479</xdr:rowOff>
    </xdr:to>
    <xdr:sp macro="" textlink="">
      <xdr:nvSpPr>
        <xdr:cNvPr id="76" name="Retângulo de cantos arredondados 54">
          <a:extLst>
            <a:ext uri="{FF2B5EF4-FFF2-40B4-BE49-F238E27FC236}">
              <a16:creationId xmlns:a16="http://schemas.microsoft.com/office/drawing/2014/main" id="{29F780A9-C012-49C1-8B70-2760828DE0CF}"/>
            </a:ext>
          </a:extLst>
        </xdr:cNvPr>
        <xdr:cNvSpPr/>
      </xdr:nvSpPr>
      <xdr:spPr>
        <a:xfrm>
          <a:off x="8252918" y="12141317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97450</xdr:colOff>
      <xdr:row>68</xdr:row>
      <xdr:rowOff>216878</xdr:rowOff>
    </xdr:from>
    <xdr:to>
      <xdr:col>7</xdr:col>
      <xdr:colOff>964225</xdr:colOff>
      <xdr:row>68</xdr:row>
      <xdr:rowOff>293078</xdr:rowOff>
    </xdr:to>
    <xdr:sp macro="" textlink="">
      <xdr:nvSpPr>
        <xdr:cNvPr id="77" name="Retângulo de cantos arredondados 55">
          <a:extLst>
            <a:ext uri="{FF2B5EF4-FFF2-40B4-BE49-F238E27FC236}">
              <a16:creationId xmlns:a16="http://schemas.microsoft.com/office/drawing/2014/main" id="{A6EBD5A3-54C2-4215-A865-CF0A942B0853}"/>
            </a:ext>
          </a:extLst>
        </xdr:cNvPr>
        <xdr:cNvSpPr/>
      </xdr:nvSpPr>
      <xdr:spPr>
        <a:xfrm>
          <a:off x="8244126" y="12452581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103312</xdr:colOff>
      <xdr:row>70</xdr:row>
      <xdr:rowOff>200759</xdr:rowOff>
    </xdr:from>
    <xdr:to>
      <xdr:col>7</xdr:col>
      <xdr:colOff>970087</xdr:colOff>
      <xdr:row>70</xdr:row>
      <xdr:rowOff>276959</xdr:rowOff>
    </xdr:to>
    <xdr:sp macro="" textlink="">
      <xdr:nvSpPr>
        <xdr:cNvPr id="78" name="Retângulo de cantos arredondados 56">
          <a:extLst>
            <a:ext uri="{FF2B5EF4-FFF2-40B4-BE49-F238E27FC236}">
              <a16:creationId xmlns:a16="http://schemas.microsoft.com/office/drawing/2014/main" id="{813F1CA5-D70D-47C1-8883-7F04BB3B033A}"/>
            </a:ext>
          </a:extLst>
        </xdr:cNvPr>
        <xdr:cNvSpPr/>
      </xdr:nvSpPr>
      <xdr:spPr>
        <a:xfrm>
          <a:off x="8249988" y="12769277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100296</xdr:colOff>
      <xdr:row>62</xdr:row>
      <xdr:rowOff>180975</xdr:rowOff>
    </xdr:from>
    <xdr:to>
      <xdr:col>7</xdr:col>
      <xdr:colOff>967071</xdr:colOff>
      <xdr:row>62</xdr:row>
      <xdr:rowOff>257175</xdr:rowOff>
    </xdr:to>
    <xdr:sp macro="" textlink="">
      <xdr:nvSpPr>
        <xdr:cNvPr id="79" name="Retângulo de cantos arredondados 57">
          <a:extLst>
            <a:ext uri="{FF2B5EF4-FFF2-40B4-BE49-F238E27FC236}">
              <a16:creationId xmlns:a16="http://schemas.microsoft.com/office/drawing/2014/main" id="{A8D70B22-8F51-401F-9F0D-C37B2F19D8A5}"/>
            </a:ext>
          </a:extLst>
        </xdr:cNvPr>
        <xdr:cNvSpPr/>
      </xdr:nvSpPr>
      <xdr:spPr>
        <a:xfrm>
          <a:off x="8246972" y="11513484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109821</xdr:colOff>
      <xdr:row>64</xdr:row>
      <xdr:rowOff>180975</xdr:rowOff>
    </xdr:from>
    <xdr:to>
      <xdr:col>7</xdr:col>
      <xdr:colOff>976596</xdr:colOff>
      <xdr:row>64</xdr:row>
      <xdr:rowOff>257175</xdr:rowOff>
    </xdr:to>
    <xdr:sp macro="" textlink="">
      <xdr:nvSpPr>
        <xdr:cNvPr id="80" name="Retângulo de cantos arredondados 58">
          <a:extLst>
            <a:ext uri="{FF2B5EF4-FFF2-40B4-BE49-F238E27FC236}">
              <a16:creationId xmlns:a16="http://schemas.microsoft.com/office/drawing/2014/main" id="{54A6A076-532F-4C8F-80E3-CFB2A4C8A04B}"/>
            </a:ext>
          </a:extLst>
        </xdr:cNvPr>
        <xdr:cNvSpPr/>
      </xdr:nvSpPr>
      <xdr:spPr>
        <a:xfrm>
          <a:off x="8256497" y="11827249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106242</xdr:colOff>
      <xdr:row>72</xdr:row>
      <xdr:rowOff>203690</xdr:rowOff>
    </xdr:from>
    <xdr:to>
      <xdr:col>7</xdr:col>
      <xdr:colOff>973017</xdr:colOff>
      <xdr:row>72</xdr:row>
      <xdr:rowOff>279890</xdr:rowOff>
    </xdr:to>
    <xdr:sp macro="" textlink="">
      <xdr:nvSpPr>
        <xdr:cNvPr id="81" name="Retângulo de cantos arredondados 59">
          <a:extLst>
            <a:ext uri="{FF2B5EF4-FFF2-40B4-BE49-F238E27FC236}">
              <a16:creationId xmlns:a16="http://schemas.microsoft.com/office/drawing/2014/main" id="{60A1AD94-8B0B-4F1F-9304-220721946385}"/>
            </a:ext>
          </a:extLst>
        </xdr:cNvPr>
        <xdr:cNvSpPr/>
      </xdr:nvSpPr>
      <xdr:spPr>
        <a:xfrm>
          <a:off x="8252918" y="13085972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97450</xdr:colOff>
      <xdr:row>74</xdr:row>
      <xdr:rowOff>216878</xdr:rowOff>
    </xdr:from>
    <xdr:to>
      <xdr:col>7</xdr:col>
      <xdr:colOff>964225</xdr:colOff>
      <xdr:row>74</xdr:row>
      <xdr:rowOff>293078</xdr:rowOff>
    </xdr:to>
    <xdr:sp macro="" textlink="">
      <xdr:nvSpPr>
        <xdr:cNvPr id="82" name="Retângulo de cantos arredondados 60">
          <a:extLst>
            <a:ext uri="{FF2B5EF4-FFF2-40B4-BE49-F238E27FC236}">
              <a16:creationId xmlns:a16="http://schemas.microsoft.com/office/drawing/2014/main" id="{D3B572FE-779C-472E-8588-0228E0188250}"/>
            </a:ext>
          </a:extLst>
        </xdr:cNvPr>
        <xdr:cNvSpPr/>
      </xdr:nvSpPr>
      <xdr:spPr>
        <a:xfrm>
          <a:off x="8244126" y="13393875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103312</xdr:colOff>
      <xdr:row>76</xdr:row>
      <xdr:rowOff>200759</xdr:rowOff>
    </xdr:from>
    <xdr:to>
      <xdr:col>7</xdr:col>
      <xdr:colOff>970087</xdr:colOff>
      <xdr:row>76</xdr:row>
      <xdr:rowOff>276959</xdr:rowOff>
    </xdr:to>
    <xdr:sp macro="" textlink="">
      <xdr:nvSpPr>
        <xdr:cNvPr id="83" name="Retângulo de cantos arredondados 61">
          <a:extLst>
            <a:ext uri="{FF2B5EF4-FFF2-40B4-BE49-F238E27FC236}">
              <a16:creationId xmlns:a16="http://schemas.microsoft.com/office/drawing/2014/main" id="{BB199DC9-90D3-4F9C-9AD6-2FC933358CD9}"/>
            </a:ext>
          </a:extLst>
        </xdr:cNvPr>
        <xdr:cNvSpPr/>
      </xdr:nvSpPr>
      <xdr:spPr>
        <a:xfrm>
          <a:off x="8249988" y="13710571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103312</xdr:colOff>
      <xdr:row>78</xdr:row>
      <xdr:rowOff>200759</xdr:rowOff>
    </xdr:from>
    <xdr:to>
      <xdr:col>7</xdr:col>
      <xdr:colOff>970087</xdr:colOff>
      <xdr:row>78</xdr:row>
      <xdr:rowOff>276959</xdr:rowOff>
    </xdr:to>
    <xdr:sp macro="" textlink="">
      <xdr:nvSpPr>
        <xdr:cNvPr id="84" name="Retângulo de cantos arredondados 62">
          <a:extLst>
            <a:ext uri="{FF2B5EF4-FFF2-40B4-BE49-F238E27FC236}">
              <a16:creationId xmlns:a16="http://schemas.microsoft.com/office/drawing/2014/main" id="{F86C489E-A745-475A-AFBC-5C6035268BD6}"/>
            </a:ext>
          </a:extLst>
        </xdr:cNvPr>
        <xdr:cNvSpPr/>
      </xdr:nvSpPr>
      <xdr:spPr>
        <a:xfrm>
          <a:off x="8249988" y="14024335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106242</xdr:colOff>
      <xdr:row>80</xdr:row>
      <xdr:rowOff>203690</xdr:rowOff>
    </xdr:from>
    <xdr:to>
      <xdr:col>7</xdr:col>
      <xdr:colOff>973017</xdr:colOff>
      <xdr:row>80</xdr:row>
      <xdr:rowOff>279890</xdr:rowOff>
    </xdr:to>
    <xdr:sp macro="" textlink="">
      <xdr:nvSpPr>
        <xdr:cNvPr id="85" name="Retângulo de cantos arredondados 63">
          <a:extLst>
            <a:ext uri="{FF2B5EF4-FFF2-40B4-BE49-F238E27FC236}">
              <a16:creationId xmlns:a16="http://schemas.microsoft.com/office/drawing/2014/main" id="{8C13F898-DF71-433C-9D6E-5271C9BEE876}"/>
            </a:ext>
          </a:extLst>
        </xdr:cNvPr>
        <xdr:cNvSpPr/>
      </xdr:nvSpPr>
      <xdr:spPr>
        <a:xfrm>
          <a:off x="8252918" y="14341031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97450</xdr:colOff>
      <xdr:row>82</xdr:row>
      <xdr:rowOff>216878</xdr:rowOff>
    </xdr:from>
    <xdr:to>
      <xdr:col>7</xdr:col>
      <xdr:colOff>964225</xdr:colOff>
      <xdr:row>82</xdr:row>
      <xdr:rowOff>293078</xdr:rowOff>
    </xdr:to>
    <xdr:sp macro="" textlink="">
      <xdr:nvSpPr>
        <xdr:cNvPr id="86" name="Retângulo de cantos arredondados 64">
          <a:extLst>
            <a:ext uri="{FF2B5EF4-FFF2-40B4-BE49-F238E27FC236}">
              <a16:creationId xmlns:a16="http://schemas.microsoft.com/office/drawing/2014/main" id="{83658B3B-C8AC-4BF1-BF56-61A8C1AB070E}"/>
            </a:ext>
          </a:extLst>
        </xdr:cNvPr>
        <xdr:cNvSpPr/>
      </xdr:nvSpPr>
      <xdr:spPr>
        <a:xfrm>
          <a:off x="8244126" y="14648934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103312</xdr:colOff>
      <xdr:row>84</xdr:row>
      <xdr:rowOff>200759</xdr:rowOff>
    </xdr:from>
    <xdr:to>
      <xdr:col>7</xdr:col>
      <xdr:colOff>970087</xdr:colOff>
      <xdr:row>84</xdr:row>
      <xdr:rowOff>276959</xdr:rowOff>
    </xdr:to>
    <xdr:sp macro="" textlink="">
      <xdr:nvSpPr>
        <xdr:cNvPr id="87" name="Retângulo de cantos arredondados 65">
          <a:extLst>
            <a:ext uri="{FF2B5EF4-FFF2-40B4-BE49-F238E27FC236}">
              <a16:creationId xmlns:a16="http://schemas.microsoft.com/office/drawing/2014/main" id="{584C5917-6157-4D0F-9499-E54667E08637}"/>
            </a:ext>
          </a:extLst>
        </xdr:cNvPr>
        <xdr:cNvSpPr/>
      </xdr:nvSpPr>
      <xdr:spPr>
        <a:xfrm>
          <a:off x="8249988" y="14965630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100297</xdr:colOff>
      <xdr:row>92</xdr:row>
      <xdr:rowOff>180975</xdr:rowOff>
    </xdr:from>
    <xdr:to>
      <xdr:col>7</xdr:col>
      <xdr:colOff>967072</xdr:colOff>
      <xdr:row>92</xdr:row>
      <xdr:rowOff>257175</xdr:rowOff>
    </xdr:to>
    <xdr:sp macro="" textlink="">
      <xdr:nvSpPr>
        <xdr:cNvPr id="88" name="Retângulo de cantos arredondados 68">
          <a:extLst>
            <a:ext uri="{FF2B5EF4-FFF2-40B4-BE49-F238E27FC236}">
              <a16:creationId xmlns:a16="http://schemas.microsoft.com/office/drawing/2014/main" id="{4BD9A444-20A5-499E-9522-BE0636256A3C}"/>
            </a:ext>
          </a:extLst>
        </xdr:cNvPr>
        <xdr:cNvSpPr/>
      </xdr:nvSpPr>
      <xdr:spPr>
        <a:xfrm>
          <a:off x="8246973" y="16219954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98614</xdr:colOff>
      <xdr:row>94</xdr:row>
      <xdr:rowOff>180975</xdr:rowOff>
    </xdr:from>
    <xdr:to>
      <xdr:col>8</xdr:col>
      <xdr:colOff>965389</xdr:colOff>
      <xdr:row>94</xdr:row>
      <xdr:rowOff>257175</xdr:rowOff>
    </xdr:to>
    <xdr:sp macro="" textlink="">
      <xdr:nvSpPr>
        <xdr:cNvPr id="89" name="Retângulo de cantos arredondados 69">
          <a:extLst>
            <a:ext uri="{FF2B5EF4-FFF2-40B4-BE49-F238E27FC236}">
              <a16:creationId xmlns:a16="http://schemas.microsoft.com/office/drawing/2014/main" id="{50C3558B-29B9-436C-879F-87F0C7AAD9AA}"/>
            </a:ext>
          </a:extLst>
        </xdr:cNvPr>
        <xdr:cNvSpPr/>
      </xdr:nvSpPr>
      <xdr:spPr>
        <a:xfrm>
          <a:off x="9769290" y="16533719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8</xdr:col>
      <xdr:colOff>97452</xdr:colOff>
      <xdr:row>97</xdr:row>
      <xdr:rowOff>216878</xdr:rowOff>
    </xdr:from>
    <xdr:to>
      <xdr:col>8</xdr:col>
      <xdr:colOff>964227</xdr:colOff>
      <xdr:row>97</xdr:row>
      <xdr:rowOff>293078</xdr:rowOff>
    </xdr:to>
    <xdr:sp macro="" textlink="">
      <xdr:nvSpPr>
        <xdr:cNvPr id="90" name="Retângulo de cantos arredondados 70">
          <a:extLst>
            <a:ext uri="{FF2B5EF4-FFF2-40B4-BE49-F238E27FC236}">
              <a16:creationId xmlns:a16="http://schemas.microsoft.com/office/drawing/2014/main" id="{F6C47E45-F092-4BF4-9228-BAC99EB4072D}"/>
            </a:ext>
          </a:extLst>
        </xdr:cNvPr>
        <xdr:cNvSpPr/>
      </xdr:nvSpPr>
      <xdr:spPr>
        <a:xfrm>
          <a:off x="9768128" y="17002169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8</xdr:col>
      <xdr:colOff>103314</xdr:colOff>
      <xdr:row>99</xdr:row>
      <xdr:rowOff>200759</xdr:rowOff>
    </xdr:from>
    <xdr:to>
      <xdr:col>8</xdr:col>
      <xdr:colOff>970089</xdr:colOff>
      <xdr:row>99</xdr:row>
      <xdr:rowOff>276959</xdr:rowOff>
    </xdr:to>
    <xdr:sp macro="" textlink="">
      <xdr:nvSpPr>
        <xdr:cNvPr id="91" name="Retângulo de cantos arredondados 71">
          <a:extLst>
            <a:ext uri="{FF2B5EF4-FFF2-40B4-BE49-F238E27FC236}">
              <a16:creationId xmlns:a16="http://schemas.microsoft.com/office/drawing/2014/main" id="{DFAFB300-631B-4430-B9D5-677A3722AEAD}"/>
            </a:ext>
          </a:extLst>
        </xdr:cNvPr>
        <xdr:cNvSpPr/>
      </xdr:nvSpPr>
      <xdr:spPr>
        <a:xfrm>
          <a:off x="9773990" y="17318865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8</xdr:col>
      <xdr:colOff>106244</xdr:colOff>
      <xdr:row>101</xdr:row>
      <xdr:rowOff>203690</xdr:rowOff>
    </xdr:from>
    <xdr:to>
      <xdr:col>8</xdr:col>
      <xdr:colOff>973019</xdr:colOff>
      <xdr:row>101</xdr:row>
      <xdr:rowOff>279890</xdr:rowOff>
    </xdr:to>
    <xdr:sp macro="" textlink="">
      <xdr:nvSpPr>
        <xdr:cNvPr id="92" name="Retângulo de cantos arredondados 72">
          <a:extLst>
            <a:ext uri="{FF2B5EF4-FFF2-40B4-BE49-F238E27FC236}">
              <a16:creationId xmlns:a16="http://schemas.microsoft.com/office/drawing/2014/main" id="{1AC15F44-82EE-4CBF-981C-03D5C452362F}"/>
            </a:ext>
          </a:extLst>
        </xdr:cNvPr>
        <xdr:cNvSpPr/>
      </xdr:nvSpPr>
      <xdr:spPr>
        <a:xfrm>
          <a:off x="9776920" y="17635561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8</xdr:col>
      <xdr:colOff>97452</xdr:colOff>
      <xdr:row>103</xdr:row>
      <xdr:rowOff>216878</xdr:rowOff>
    </xdr:from>
    <xdr:to>
      <xdr:col>8</xdr:col>
      <xdr:colOff>964227</xdr:colOff>
      <xdr:row>103</xdr:row>
      <xdr:rowOff>293078</xdr:rowOff>
    </xdr:to>
    <xdr:sp macro="" textlink="">
      <xdr:nvSpPr>
        <xdr:cNvPr id="93" name="Retângulo de cantos arredondados 73">
          <a:extLst>
            <a:ext uri="{FF2B5EF4-FFF2-40B4-BE49-F238E27FC236}">
              <a16:creationId xmlns:a16="http://schemas.microsoft.com/office/drawing/2014/main" id="{D2F8FBB1-3451-47FB-9FDC-0F40D968F0BF}"/>
            </a:ext>
          </a:extLst>
        </xdr:cNvPr>
        <xdr:cNvSpPr/>
      </xdr:nvSpPr>
      <xdr:spPr>
        <a:xfrm>
          <a:off x="9768128" y="17943463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8</xdr:col>
      <xdr:colOff>103314</xdr:colOff>
      <xdr:row>105</xdr:row>
      <xdr:rowOff>200759</xdr:rowOff>
    </xdr:from>
    <xdr:to>
      <xdr:col>8</xdr:col>
      <xdr:colOff>970089</xdr:colOff>
      <xdr:row>105</xdr:row>
      <xdr:rowOff>276959</xdr:rowOff>
    </xdr:to>
    <xdr:sp macro="" textlink="">
      <xdr:nvSpPr>
        <xdr:cNvPr id="94" name="Retângulo de cantos arredondados 74">
          <a:extLst>
            <a:ext uri="{FF2B5EF4-FFF2-40B4-BE49-F238E27FC236}">
              <a16:creationId xmlns:a16="http://schemas.microsoft.com/office/drawing/2014/main" id="{BBE6B0B1-7F59-44E9-A7A4-247C95209459}"/>
            </a:ext>
          </a:extLst>
        </xdr:cNvPr>
        <xdr:cNvSpPr/>
      </xdr:nvSpPr>
      <xdr:spPr>
        <a:xfrm>
          <a:off x="9773990" y="18260159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8</xdr:col>
      <xdr:colOff>103314</xdr:colOff>
      <xdr:row>107</xdr:row>
      <xdr:rowOff>200759</xdr:rowOff>
    </xdr:from>
    <xdr:to>
      <xdr:col>8</xdr:col>
      <xdr:colOff>970089</xdr:colOff>
      <xdr:row>107</xdr:row>
      <xdr:rowOff>276959</xdr:rowOff>
    </xdr:to>
    <xdr:sp macro="" textlink="">
      <xdr:nvSpPr>
        <xdr:cNvPr id="95" name="Retângulo de cantos arredondados 75">
          <a:extLst>
            <a:ext uri="{FF2B5EF4-FFF2-40B4-BE49-F238E27FC236}">
              <a16:creationId xmlns:a16="http://schemas.microsoft.com/office/drawing/2014/main" id="{7D69079B-F34D-4CEA-BCD8-B059A98D3C53}"/>
            </a:ext>
          </a:extLst>
        </xdr:cNvPr>
        <xdr:cNvSpPr/>
      </xdr:nvSpPr>
      <xdr:spPr>
        <a:xfrm>
          <a:off x="9773990" y="18573924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8</xdr:col>
      <xdr:colOff>106244</xdr:colOff>
      <xdr:row>109</xdr:row>
      <xdr:rowOff>203690</xdr:rowOff>
    </xdr:from>
    <xdr:to>
      <xdr:col>8</xdr:col>
      <xdr:colOff>973019</xdr:colOff>
      <xdr:row>109</xdr:row>
      <xdr:rowOff>279890</xdr:rowOff>
    </xdr:to>
    <xdr:sp macro="" textlink="">
      <xdr:nvSpPr>
        <xdr:cNvPr id="96" name="Retângulo de cantos arredondados 76">
          <a:extLst>
            <a:ext uri="{FF2B5EF4-FFF2-40B4-BE49-F238E27FC236}">
              <a16:creationId xmlns:a16="http://schemas.microsoft.com/office/drawing/2014/main" id="{55747990-3AEC-4676-A4A1-F10DC90AAE29}"/>
            </a:ext>
          </a:extLst>
        </xdr:cNvPr>
        <xdr:cNvSpPr/>
      </xdr:nvSpPr>
      <xdr:spPr>
        <a:xfrm>
          <a:off x="9776920" y="18890619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8</xdr:col>
      <xdr:colOff>97452</xdr:colOff>
      <xdr:row>111</xdr:row>
      <xdr:rowOff>216878</xdr:rowOff>
    </xdr:from>
    <xdr:to>
      <xdr:col>8</xdr:col>
      <xdr:colOff>964227</xdr:colOff>
      <xdr:row>111</xdr:row>
      <xdr:rowOff>293078</xdr:rowOff>
    </xdr:to>
    <xdr:sp macro="" textlink="">
      <xdr:nvSpPr>
        <xdr:cNvPr id="97" name="Retângulo de cantos arredondados 77">
          <a:extLst>
            <a:ext uri="{FF2B5EF4-FFF2-40B4-BE49-F238E27FC236}">
              <a16:creationId xmlns:a16="http://schemas.microsoft.com/office/drawing/2014/main" id="{5DD77623-3874-4FA9-B61F-E6C3B35919A0}"/>
            </a:ext>
          </a:extLst>
        </xdr:cNvPr>
        <xdr:cNvSpPr/>
      </xdr:nvSpPr>
      <xdr:spPr>
        <a:xfrm>
          <a:off x="9768128" y="19198522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105338</xdr:colOff>
      <xdr:row>94</xdr:row>
      <xdr:rowOff>176492</xdr:rowOff>
    </xdr:from>
    <xdr:to>
      <xdr:col>7</xdr:col>
      <xdr:colOff>972113</xdr:colOff>
      <xdr:row>94</xdr:row>
      <xdr:rowOff>252692</xdr:rowOff>
    </xdr:to>
    <xdr:sp macro="" textlink="">
      <xdr:nvSpPr>
        <xdr:cNvPr id="98" name="Retângulo de cantos arredondados 164">
          <a:extLst>
            <a:ext uri="{FF2B5EF4-FFF2-40B4-BE49-F238E27FC236}">
              <a16:creationId xmlns:a16="http://schemas.microsoft.com/office/drawing/2014/main" id="{A0195C0E-565C-4379-86A8-7C0881CF5172}"/>
            </a:ext>
          </a:extLst>
        </xdr:cNvPr>
        <xdr:cNvSpPr/>
      </xdr:nvSpPr>
      <xdr:spPr>
        <a:xfrm>
          <a:off x="8252014" y="16529236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8</xdr:col>
      <xdr:colOff>84614</xdr:colOff>
      <xdr:row>92</xdr:row>
      <xdr:rowOff>176491</xdr:rowOff>
    </xdr:from>
    <xdr:to>
      <xdr:col>8</xdr:col>
      <xdr:colOff>951389</xdr:colOff>
      <xdr:row>92</xdr:row>
      <xdr:rowOff>252691</xdr:rowOff>
    </xdr:to>
    <xdr:sp macro="" textlink="">
      <xdr:nvSpPr>
        <xdr:cNvPr id="99" name="Retângulo de cantos arredondados 165">
          <a:extLst>
            <a:ext uri="{FF2B5EF4-FFF2-40B4-BE49-F238E27FC236}">
              <a16:creationId xmlns:a16="http://schemas.microsoft.com/office/drawing/2014/main" id="{98D125A3-9BC8-4521-8931-9E071EF83DE2}"/>
            </a:ext>
          </a:extLst>
        </xdr:cNvPr>
        <xdr:cNvSpPr/>
      </xdr:nvSpPr>
      <xdr:spPr>
        <a:xfrm>
          <a:off x="9755290" y="16215470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104173</xdr:colOff>
      <xdr:row>97</xdr:row>
      <xdr:rowOff>212394</xdr:rowOff>
    </xdr:from>
    <xdr:to>
      <xdr:col>7</xdr:col>
      <xdr:colOff>970948</xdr:colOff>
      <xdr:row>97</xdr:row>
      <xdr:rowOff>288594</xdr:rowOff>
    </xdr:to>
    <xdr:sp macro="" textlink="">
      <xdr:nvSpPr>
        <xdr:cNvPr id="100" name="Retângulo de cantos arredondados 168">
          <a:extLst>
            <a:ext uri="{FF2B5EF4-FFF2-40B4-BE49-F238E27FC236}">
              <a16:creationId xmlns:a16="http://schemas.microsoft.com/office/drawing/2014/main" id="{0F9F2DDF-8319-4D72-BD9B-366F448195E9}"/>
            </a:ext>
          </a:extLst>
        </xdr:cNvPr>
        <xdr:cNvSpPr/>
      </xdr:nvSpPr>
      <xdr:spPr>
        <a:xfrm>
          <a:off x="8250849" y="17007210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110035</xdr:colOff>
      <xdr:row>99</xdr:row>
      <xdr:rowOff>196275</xdr:rowOff>
    </xdr:from>
    <xdr:to>
      <xdr:col>7</xdr:col>
      <xdr:colOff>976810</xdr:colOff>
      <xdr:row>99</xdr:row>
      <xdr:rowOff>272475</xdr:rowOff>
    </xdr:to>
    <xdr:sp macro="" textlink="">
      <xdr:nvSpPr>
        <xdr:cNvPr id="101" name="Retângulo de cantos arredondados 169">
          <a:extLst>
            <a:ext uri="{FF2B5EF4-FFF2-40B4-BE49-F238E27FC236}">
              <a16:creationId xmlns:a16="http://schemas.microsoft.com/office/drawing/2014/main" id="{1E21A12B-F51F-4A27-B7CC-A00B8554B64B}"/>
            </a:ext>
          </a:extLst>
        </xdr:cNvPr>
        <xdr:cNvSpPr/>
      </xdr:nvSpPr>
      <xdr:spPr>
        <a:xfrm>
          <a:off x="8256711" y="17314381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112965</xdr:colOff>
      <xdr:row>101</xdr:row>
      <xdr:rowOff>199206</xdr:rowOff>
    </xdr:from>
    <xdr:to>
      <xdr:col>7</xdr:col>
      <xdr:colOff>979740</xdr:colOff>
      <xdr:row>101</xdr:row>
      <xdr:rowOff>275406</xdr:rowOff>
    </xdr:to>
    <xdr:sp macro="" textlink="">
      <xdr:nvSpPr>
        <xdr:cNvPr id="102" name="Retângulo de cantos arredondados 170">
          <a:extLst>
            <a:ext uri="{FF2B5EF4-FFF2-40B4-BE49-F238E27FC236}">
              <a16:creationId xmlns:a16="http://schemas.microsoft.com/office/drawing/2014/main" id="{D0C16222-2349-4C52-90B4-B444D83F7E13}"/>
            </a:ext>
          </a:extLst>
        </xdr:cNvPr>
        <xdr:cNvSpPr/>
      </xdr:nvSpPr>
      <xdr:spPr>
        <a:xfrm>
          <a:off x="8259641" y="17631077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104173</xdr:colOff>
      <xdr:row>103</xdr:row>
      <xdr:rowOff>212394</xdr:rowOff>
    </xdr:from>
    <xdr:to>
      <xdr:col>7</xdr:col>
      <xdr:colOff>970948</xdr:colOff>
      <xdr:row>103</xdr:row>
      <xdr:rowOff>288594</xdr:rowOff>
    </xdr:to>
    <xdr:sp macro="" textlink="">
      <xdr:nvSpPr>
        <xdr:cNvPr id="103" name="Retângulo de cantos arredondados 171">
          <a:extLst>
            <a:ext uri="{FF2B5EF4-FFF2-40B4-BE49-F238E27FC236}">
              <a16:creationId xmlns:a16="http://schemas.microsoft.com/office/drawing/2014/main" id="{97AB7C5A-BC47-4F78-A161-4F1D4919875A}"/>
            </a:ext>
          </a:extLst>
        </xdr:cNvPr>
        <xdr:cNvSpPr/>
      </xdr:nvSpPr>
      <xdr:spPr>
        <a:xfrm>
          <a:off x="8250849" y="17948504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110035</xdr:colOff>
      <xdr:row>105</xdr:row>
      <xdr:rowOff>196275</xdr:rowOff>
    </xdr:from>
    <xdr:to>
      <xdr:col>7</xdr:col>
      <xdr:colOff>976810</xdr:colOff>
      <xdr:row>105</xdr:row>
      <xdr:rowOff>272475</xdr:rowOff>
    </xdr:to>
    <xdr:sp macro="" textlink="">
      <xdr:nvSpPr>
        <xdr:cNvPr id="104" name="Retângulo de cantos arredondados 172">
          <a:extLst>
            <a:ext uri="{FF2B5EF4-FFF2-40B4-BE49-F238E27FC236}">
              <a16:creationId xmlns:a16="http://schemas.microsoft.com/office/drawing/2014/main" id="{79BBB171-2526-406E-9EE2-E5C178FC4B71}"/>
            </a:ext>
          </a:extLst>
        </xdr:cNvPr>
        <xdr:cNvSpPr/>
      </xdr:nvSpPr>
      <xdr:spPr>
        <a:xfrm>
          <a:off x="8256711" y="18255675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110035</xdr:colOff>
      <xdr:row>107</xdr:row>
      <xdr:rowOff>196275</xdr:rowOff>
    </xdr:from>
    <xdr:to>
      <xdr:col>7</xdr:col>
      <xdr:colOff>976810</xdr:colOff>
      <xdr:row>107</xdr:row>
      <xdr:rowOff>272475</xdr:rowOff>
    </xdr:to>
    <xdr:sp macro="" textlink="">
      <xdr:nvSpPr>
        <xdr:cNvPr id="105" name="Retângulo de cantos arredondados 173">
          <a:extLst>
            <a:ext uri="{FF2B5EF4-FFF2-40B4-BE49-F238E27FC236}">
              <a16:creationId xmlns:a16="http://schemas.microsoft.com/office/drawing/2014/main" id="{0351C737-127C-4E86-BEA4-E09580C7CDEE}"/>
            </a:ext>
          </a:extLst>
        </xdr:cNvPr>
        <xdr:cNvSpPr/>
      </xdr:nvSpPr>
      <xdr:spPr>
        <a:xfrm>
          <a:off x="8256711" y="18569440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112965</xdr:colOff>
      <xdr:row>109</xdr:row>
      <xdr:rowOff>199206</xdr:rowOff>
    </xdr:from>
    <xdr:to>
      <xdr:col>7</xdr:col>
      <xdr:colOff>979740</xdr:colOff>
      <xdr:row>109</xdr:row>
      <xdr:rowOff>275406</xdr:rowOff>
    </xdr:to>
    <xdr:sp macro="" textlink="">
      <xdr:nvSpPr>
        <xdr:cNvPr id="106" name="Retângulo de cantos arredondados 174">
          <a:extLst>
            <a:ext uri="{FF2B5EF4-FFF2-40B4-BE49-F238E27FC236}">
              <a16:creationId xmlns:a16="http://schemas.microsoft.com/office/drawing/2014/main" id="{841DEC35-57D1-40C9-AA79-DAAFCACF4C0B}"/>
            </a:ext>
          </a:extLst>
        </xdr:cNvPr>
        <xdr:cNvSpPr/>
      </xdr:nvSpPr>
      <xdr:spPr>
        <a:xfrm>
          <a:off x="8259641" y="18886135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104173</xdr:colOff>
      <xdr:row>111</xdr:row>
      <xdr:rowOff>212394</xdr:rowOff>
    </xdr:from>
    <xdr:to>
      <xdr:col>7</xdr:col>
      <xdr:colOff>970948</xdr:colOff>
      <xdr:row>111</xdr:row>
      <xdr:rowOff>288594</xdr:rowOff>
    </xdr:to>
    <xdr:sp macro="" textlink="">
      <xdr:nvSpPr>
        <xdr:cNvPr id="107" name="Retângulo de cantos arredondados 175">
          <a:extLst>
            <a:ext uri="{FF2B5EF4-FFF2-40B4-BE49-F238E27FC236}">
              <a16:creationId xmlns:a16="http://schemas.microsoft.com/office/drawing/2014/main" id="{CB41E07B-3368-4350-83BD-75F26997D0F3}"/>
            </a:ext>
          </a:extLst>
        </xdr:cNvPr>
        <xdr:cNvSpPr/>
      </xdr:nvSpPr>
      <xdr:spPr>
        <a:xfrm>
          <a:off x="8250849" y="19203563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105339</xdr:colOff>
      <xdr:row>89</xdr:row>
      <xdr:rowOff>176491</xdr:rowOff>
    </xdr:from>
    <xdr:to>
      <xdr:col>7</xdr:col>
      <xdr:colOff>972114</xdr:colOff>
      <xdr:row>89</xdr:row>
      <xdr:rowOff>252691</xdr:rowOff>
    </xdr:to>
    <xdr:sp macro="" textlink="">
      <xdr:nvSpPr>
        <xdr:cNvPr id="108" name="Retângulo de cantos arredondados 180">
          <a:extLst>
            <a:ext uri="{FF2B5EF4-FFF2-40B4-BE49-F238E27FC236}">
              <a16:creationId xmlns:a16="http://schemas.microsoft.com/office/drawing/2014/main" id="{C1DDBC81-684F-4753-BB69-38645D760684}"/>
            </a:ext>
          </a:extLst>
        </xdr:cNvPr>
        <xdr:cNvSpPr/>
      </xdr:nvSpPr>
      <xdr:spPr>
        <a:xfrm>
          <a:off x="8252015" y="15744823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112061</xdr:colOff>
      <xdr:row>87</xdr:row>
      <xdr:rowOff>183206</xdr:rowOff>
    </xdr:from>
    <xdr:to>
      <xdr:col>7</xdr:col>
      <xdr:colOff>978836</xdr:colOff>
      <xdr:row>87</xdr:row>
      <xdr:rowOff>259406</xdr:rowOff>
    </xdr:to>
    <xdr:sp macro="" textlink="">
      <xdr:nvSpPr>
        <xdr:cNvPr id="109" name="Retângulo de cantos arredondados 181">
          <a:extLst>
            <a:ext uri="{FF2B5EF4-FFF2-40B4-BE49-F238E27FC236}">
              <a16:creationId xmlns:a16="http://schemas.microsoft.com/office/drawing/2014/main" id="{89B0CE37-FFDE-406B-83A8-2D64EFAD545A}"/>
            </a:ext>
          </a:extLst>
        </xdr:cNvPr>
        <xdr:cNvSpPr/>
      </xdr:nvSpPr>
      <xdr:spPr>
        <a:xfrm>
          <a:off x="8258737" y="15437774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4"/>
  <sheetViews>
    <sheetView tabSelected="1" view="pageBreakPreview" zoomScale="85" zoomScaleNormal="70" zoomScaleSheetLayoutView="85" workbookViewId="0">
      <selection activeCell="D4" sqref="D4"/>
    </sheetView>
  </sheetViews>
  <sheetFormatPr defaultRowHeight="13.2"/>
  <cols>
    <col min="1" max="1" width="8.33203125" bestFit="1" customWidth="1"/>
    <col min="2" max="2" width="13.5546875" customWidth="1"/>
    <col min="3" max="3" width="14.88671875" bestFit="1" customWidth="1"/>
    <col min="4" max="4" width="57.5546875" style="80" bestFit="1" customWidth="1"/>
    <col min="5" max="5" width="9.6640625" bestFit="1" customWidth="1"/>
    <col min="6" max="6" width="14" bestFit="1" customWidth="1"/>
    <col min="7" max="7" width="14.6640625" customWidth="1"/>
    <col min="8" max="8" width="14.44140625" customWidth="1"/>
    <col min="9" max="9" width="20.5546875" bestFit="1" customWidth="1"/>
    <col min="10" max="10" width="9.6640625" bestFit="1" customWidth="1"/>
    <col min="11" max="11" width="9.5546875" bestFit="1" customWidth="1"/>
    <col min="12" max="12" width="15.88671875" bestFit="1" customWidth="1"/>
    <col min="13" max="13" width="14.44140625" bestFit="1" customWidth="1"/>
  </cols>
  <sheetData>
    <row r="1" spans="1:12" ht="17.399999999999999">
      <c r="A1" s="173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32"/>
      <c r="L1" s="33"/>
    </row>
    <row r="2" spans="1:12" ht="15" customHeight="1">
      <c r="A2" s="175" t="s">
        <v>104</v>
      </c>
      <c r="B2" s="176"/>
      <c r="C2" s="176"/>
      <c r="D2" s="176"/>
      <c r="E2" s="176"/>
      <c r="F2" s="176"/>
      <c r="G2" s="176"/>
      <c r="H2" s="176"/>
      <c r="I2" s="176"/>
      <c r="J2" s="176"/>
      <c r="K2" s="34"/>
      <c r="L2" s="35"/>
    </row>
    <row r="3" spans="1:12" ht="15" customHeight="1">
      <c r="A3" s="177" t="s">
        <v>60</v>
      </c>
      <c r="B3" s="178"/>
      <c r="C3" s="36"/>
      <c r="D3" s="75" t="s">
        <v>61</v>
      </c>
      <c r="E3" s="36"/>
      <c r="F3" s="36"/>
      <c r="G3" s="36"/>
      <c r="H3" s="36"/>
      <c r="I3" s="38"/>
      <c r="J3" s="35"/>
    </row>
    <row r="4" spans="1:12" ht="15" customHeight="1">
      <c r="A4" s="39" t="s">
        <v>224</v>
      </c>
      <c r="B4" s="40"/>
      <c r="C4" s="40"/>
      <c r="D4" s="76" t="s">
        <v>239</v>
      </c>
      <c r="E4" s="42"/>
      <c r="F4" s="42"/>
      <c r="G4" s="42"/>
      <c r="H4" s="42"/>
      <c r="I4" s="42"/>
      <c r="J4" s="43"/>
      <c r="L4">
        <f>0.15/0.2</f>
        <v>0.74999999999999989</v>
      </c>
    </row>
    <row r="5" spans="1:12" ht="15" customHeight="1">
      <c r="A5" s="44"/>
      <c r="C5" s="45"/>
      <c r="D5" s="77"/>
      <c r="E5" s="46"/>
      <c r="F5" s="46"/>
      <c r="J5" s="47"/>
      <c r="L5">
        <f>L6/0.08</f>
        <v>6.88</v>
      </c>
    </row>
    <row r="6" spans="1:12">
      <c r="A6" s="48" t="s">
        <v>62</v>
      </c>
      <c r="B6" s="36"/>
      <c r="C6" s="36"/>
      <c r="D6" s="78" t="s">
        <v>63</v>
      </c>
      <c r="E6" s="36"/>
      <c r="F6" s="36"/>
      <c r="G6" s="36"/>
      <c r="H6" s="36"/>
      <c r="I6" s="36"/>
      <c r="J6" s="35"/>
      <c r="L6">
        <f>0.74-L7</f>
        <v>0.5504</v>
      </c>
    </row>
    <row r="7" spans="1:12" ht="15" customHeight="1">
      <c r="A7" s="39"/>
      <c r="B7" s="50"/>
      <c r="C7" s="50"/>
      <c r="D7" s="76" t="s">
        <v>59</v>
      </c>
      <c r="E7" s="42"/>
      <c r="F7" s="42"/>
      <c r="G7" s="42"/>
      <c r="H7" s="42"/>
      <c r="I7" s="42"/>
      <c r="J7" s="43"/>
      <c r="L7" s="152">
        <f>2.37*0.08</f>
        <v>0.18960000000000002</v>
      </c>
    </row>
    <row r="8" spans="1:12" ht="15" customHeight="1">
      <c r="A8" s="44"/>
      <c r="B8" s="36"/>
      <c r="C8" s="36"/>
      <c r="D8" s="79"/>
      <c r="E8" s="36"/>
      <c r="F8" s="36"/>
      <c r="G8" s="36"/>
      <c r="H8" s="36"/>
      <c r="I8" s="36"/>
      <c r="J8" s="47"/>
    </row>
    <row r="9" spans="1:12" ht="25.5" customHeight="1">
      <c r="A9" s="48" t="s">
        <v>87</v>
      </c>
      <c r="B9" s="36"/>
      <c r="C9" s="36"/>
      <c r="D9" s="78" t="s">
        <v>64</v>
      </c>
      <c r="E9" s="51" t="s">
        <v>119</v>
      </c>
      <c r="F9" s="51" t="s">
        <v>120</v>
      </c>
      <c r="G9" s="52" t="s">
        <v>65</v>
      </c>
      <c r="H9" s="150" t="s">
        <v>66</v>
      </c>
      <c r="I9" s="179" t="s">
        <v>67</v>
      </c>
      <c r="J9" s="180"/>
      <c r="L9">
        <f>0.42/0.08</f>
        <v>5.25</v>
      </c>
    </row>
    <row r="10" spans="1:12" ht="39.75" customHeight="1">
      <c r="A10" s="55"/>
      <c r="B10" s="42"/>
      <c r="C10" s="42"/>
      <c r="D10" s="149" t="s">
        <v>231</v>
      </c>
      <c r="E10" s="82">
        <f>'BDI Geral'!$C$25</f>
        <v>0.21995751677557585</v>
      </c>
      <c r="F10" s="82">
        <f>'BDI Diferenciado'!C25</f>
        <v>0.15278047942916406</v>
      </c>
      <c r="G10" s="54">
        <f>I66</f>
        <v>438718.93</v>
      </c>
      <c r="H10" s="146" t="s">
        <v>225</v>
      </c>
      <c r="I10" s="181" t="s">
        <v>118</v>
      </c>
      <c r="J10" s="182"/>
      <c r="L10">
        <f>0.74/0.2</f>
        <v>3.6999999999999997</v>
      </c>
    </row>
    <row r="11" spans="1:12" ht="19.5" customHeight="1">
      <c r="A11" s="164" t="s">
        <v>68</v>
      </c>
      <c r="B11" s="164"/>
      <c r="C11" s="164"/>
      <c r="D11" s="164"/>
      <c r="E11" s="164"/>
      <c r="F11" s="164"/>
      <c r="G11" s="164"/>
      <c r="H11" s="164"/>
      <c r="I11" s="164"/>
      <c r="J11" s="164"/>
      <c r="L11" s="151">
        <v>0.74</v>
      </c>
    </row>
    <row r="12" spans="1:12">
      <c r="A12" s="165"/>
      <c r="B12" s="165"/>
      <c r="C12" s="165"/>
      <c r="D12" s="165"/>
      <c r="E12" s="165"/>
      <c r="F12" s="165"/>
      <c r="G12" s="165"/>
      <c r="H12" s="165"/>
      <c r="I12" s="165"/>
      <c r="J12" s="165"/>
    </row>
    <row r="13" spans="1:12" ht="27.75" customHeight="1">
      <c r="A13" s="56" t="s">
        <v>0</v>
      </c>
      <c r="B13" s="56" t="s">
        <v>14</v>
      </c>
      <c r="C13" s="56" t="s">
        <v>70</v>
      </c>
      <c r="D13" s="57" t="s">
        <v>71</v>
      </c>
      <c r="E13" s="57" t="s">
        <v>72</v>
      </c>
      <c r="F13" s="57" t="s">
        <v>73</v>
      </c>
      <c r="G13" s="57" t="s">
        <v>74</v>
      </c>
      <c r="H13" s="57" t="s">
        <v>75</v>
      </c>
      <c r="I13" s="57" t="s">
        <v>76</v>
      </c>
      <c r="J13" s="57" t="s">
        <v>69</v>
      </c>
    </row>
    <row r="14" spans="1:12" ht="15" customHeight="1">
      <c r="A14" s="162" t="s">
        <v>210</v>
      </c>
      <c r="B14" s="163"/>
      <c r="C14" s="163"/>
      <c r="D14" s="163"/>
      <c r="E14" s="163"/>
      <c r="F14" s="163"/>
      <c r="G14" s="163"/>
      <c r="H14" s="163"/>
      <c r="I14" s="141">
        <f>I16</f>
        <v>3831.06</v>
      </c>
      <c r="J14" s="142">
        <f>I14/$I$66</f>
        <v>8.732379065567104E-3</v>
      </c>
    </row>
    <row r="15" spans="1:12">
      <c r="A15" s="5" t="s">
        <v>3</v>
      </c>
      <c r="B15" s="5" t="s">
        <v>58</v>
      </c>
      <c r="C15" s="1" t="s">
        <v>88</v>
      </c>
      <c r="D15" s="6" t="s">
        <v>170</v>
      </c>
      <c r="E15" s="5" t="s">
        <v>2</v>
      </c>
      <c r="F15" s="10">
        <f>'Memória de Cálculo'!J15</f>
        <v>6</v>
      </c>
      <c r="G15" s="83">
        <f>'Composições Unitárias'!H28</f>
        <v>523.39</v>
      </c>
      <c r="H15" s="60">
        <f>TRUNC(G15+G15*$E$10,2)</f>
        <v>638.51</v>
      </c>
      <c r="I15" s="61">
        <f>TRUNC(H15*F15,2)</f>
        <v>3831.06</v>
      </c>
      <c r="J15" s="144">
        <f>I15/$I$66</f>
        <v>8.732379065567104E-3</v>
      </c>
    </row>
    <row r="16" spans="1:12" ht="14.4">
      <c r="A16" s="169" t="s">
        <v>77</v>
      </c>
      <c r="B16" s="169"/>
      <c r="C16" s="169"/>
      <c r="D16" s="169"/>
      <c r="E16" s="169"/>
      <c r="F16" s="169"/>
      <c r="G16" s="169"/>
      <c r="H16" s="169"/>
      <c r="I16" s="62">
        <f>SUM(I15:I15)</f>
        <v>3831.06</v>
      </c>
      <c r="J16" s="145">
        <f>I16/$I$66</f>
        <v>8.732379065567104E-3</v>
      </c>
    </row>
    <row r="17" spans="1:10" ht="13.8">
      <c r="A17" s="166"/>
      <c r="B17" s="167"/>
      <c r="C17" s="167"/>
      <c r="D17" s="167"/>
      <c r="E17" s="167"/>
      <c r="F17" s="167"/>
      <c r="G17" s="167"/>
      <c r="H17" s="167"/>
      <c r="I17" s="167"/>
      <c r="J17" s="168"/>
    </row>
    <row r="18" spans="1:10" ht="15" customHeight="1">
      <c r="A18" s="162" t="s">
        <v>229</v>
      </c>
      <c r="B18" s="163"/>
      <c r="C18" s="163"/>
      <c r="D18" s="163"/>
      <c r="E18" s="163"/>
      <c r="F18" s="163"/>
      <c r="G18" s="163"/>
      <c r="H18" s="163"/>
      <c r="I18" s="141">
        <f>TRUNC((SUM(I23,I28,I33,I40,I36)),2)</f>
        <v>170198.21</v>
      </c>
      <c r="J18" s="142">
        <f>I18/$I$66</f>
        <v>0.38794362030377855</v>
      </c>
    </row>
    <row r="19" spans="1:10">
      <c r="A19" s="63" t="s">
        <v>5</v>
      </c>
      <c r="B19" s="170" t="s">
        <v>136</v>
      </c>
      <c r="C19" s="171"/>
      <c r="D19" s="171"/>
      <c r="E19" s="171"/>
      <c r="F19" s="171"/>
      <c r="G19" s="171"/>
      <c r="H19" s="171"/>
      <c r="I19" s="171"/>
      <c r="J19" s="172"/>
    </row>
    <row r="20" spans="1:10" ht="39.6">
      <c r="A20" s="7" t="s">
        <v>211</v>
      </c>
      <c r="B20" s="9">
        <v>101124</v>
      </c>
      <c r="C20" s="8" t="s">
        <v>13</v>
      </c>
      <c r="D20" s="140" t="s">
        <v>206</v>
      </c>
      <c r="E20" s="1" t="s">
        <v>10</v>
      </c>
      <c r="F20" s="10">
        <f>'Memória de Cálculo'!J19</f>
        <v>357.31</v>
      </c>
      <c r="G20" s="83">
        <v>15.82</v>
      </c>
      <c r="H20" s="60">
        <f t="shared" ref="H20" si="0">TRUNC(G20+G20*$E$10,2)</f>
        <v>19.29</v>
      </c>
      <c r="I20" s="61">
        <f t="shared" ref="I20:I22" si="1">TRUNC(H20*F20,2)</f>
        <v>6892.5</v>
      </c>
      <c r="J20" s="144">
        <f>I20/$I$66</f>
        <v>1.5710514246558727E-2</v>
      </c>
    </row>
    <row r="21" spans="1:10" ht="26.4">
      <c r="A21" s="7" t="s">
        <v>212</v>
      </c>
      <c r="B21" s="9">
        <v>100576</v>
      </c>
      <c r="C21" s="8" t="s">
        <v>13</v>
      </c>
      <c r="D21" s="140" t="s">
        <v>147</v>
      </c>
      <c r="E21" s="1" t="s">
        <v>2</v>
      </c>
      <c r="F21" s="10">
        <f>'Memória de Cálculo'!J20</f>
        <v>357.31</v>
      </c>
      <c r="G21" s="83">
        <v>2.81</v>
      </c>
      <c r="H21" s="60">
        <f>TRUNC(G21+G21*$E$10,2)</f>
        <v>3.42</v>
      </c>
      <c r="I21" s="61">
        <f t="shared" si="1"/>
        <v>1222</v>
      </c>
      <c r="J21" s="144">
        <f>I21/$I$66</f>
        <v>2.7853824315262621E-3</v>
      </c>
    </row>
    <row r="22" spans="1:10" ht="39.6">
      <c r="A22" s="7" t="s">
        <v>213</v>
      </c>
      <c r="B22" s="9">
        <v>95875</v>
      </c>
      <c r="C22" s="8" t="s">
        <v>13</v>
      </c>
      <c r="D22" s="140" t="s">
        <v>160</v>
      </c>
      <c r="E22" s="1" t="s">
        <v>108</v>
      </c>
      <c r="F22" s="10">
        <f>'Memória de Cálculo'!J21</f>
        <v>4645.1499999999996</v>
      </c>
      <c r="G22" s="83">
        <v>2.64</v>
      </c>
      <c r="H22" s="60">
        <f t="shared" ref="H22" si="2">TRUNC(G22+G22*$F$10,2)</f>
        <v>3.04</v>
      </c>
      <c r="I22" s="61">
        <f t="shared" si="1"/>
        <v>14121.25</v>
      </c>
      <c r="J22" s="156">
        <f>I22/$I$66</f>
        <v>3.2187464534525555E-2</v>
      </c>
    </row>
    <row r="23" spans="1:10" ht="14.4">
      <c r="A23" s="169" t="s">
        <v>77</v>
      </c>
      <c r="B23" s="169"/>
      <c r="C23" s="169"/>
      <c r="D23" s="169"/>
      <c r="E23" s="169"/>
      <c r="F23" s="169"/>
      <c r="G23" s="169"/>
      <c r="H23" s="169"/>
      <c r="I23" s="62">
        <f>SUM(I20:I22)</f>
        <v>22235.75</v>
      </c>
      <c r="J23" s="145">
        <f>I23/$I$66</f>
        <v>5.0683361212610543E-2</v>
      </c>
    </row>
    <row r="24" spans="1:10">
      <c r="A24" s="63" t="s">
        <v>6</v>
      </c>
      <c r="B24" s="170" t="s">
        <v>137</v>
      </c>
      <c r="C24" s="171"/>
      <c r="D24" s="171"/>
      <c r="E24" s="171"/>
      <c r="F24" s="171"/>
      <c r="G24" s="171"/>
      <c r="H24" s="171"/>
      <c r="I24" s="171"/>
      <c r="J24" s="172"/>
    </row>
    <row r="25" spans="1:10" ht="39.6">
      <c r="A25" s="4" t="s">
        <v>214</v>
      </c>
      <c r="B25" s="9">
        <v>101124</v>
      </c>
      <c r="C25" s="8" t="s">
        <v>13</v>
      </c>
      <c r="D25" s="140" t="s">
        <v>206</v>
      </c>
      <c r="E25" s="1" t="s">
        <v>10</v>
      </c>
      <c r="F25" s="10">
        <f>'Memória de Cálculo'!J23</f>
        <v>140.6</v>
      </c>
      <c r="G25" s="83">
        <v>15.82</v>
      </c>
      <c r="H25" s="60">
        <f t="shared" ref="H25" si="3">TRUNC(G25+G25*$E$10,2)</f>
        <v>19.29</v>
      </c>
      <c r="I25" s="61">
        <f t="shared" ref="I25:I27" si="4">TRUNC(H25*F25,2)</f>
        <v>2712.17</v>
      </c>
      <c r="J25" s="144">
        <f>I25/$I$66</f>
        <v>6.1820218243147157E-3</v>
      </c>
    </row>
    <row r="26" spans="1:10" ht="39.6">
      <c r="A26" s="4" t="s">
        <v>215</v>
      </c>
      <c r="B26" s="9">
        <v>95875</v>
      </c>
      <c r="C26" s="8" t="s">
        <v>13</v>
      </c>
      <c r="D26" s="140" t="s">
        <v>160</v>
      </c>
      <c r="E26" s="1" t="s">
        <v>108</v>
      </c>
      <c r="F26" s="10">
        <f>'Memória de Cálculo'!J24</f>
        <v>1827.8</v>
      </c>
      <c r="G26" s="83">
        <v>2.64</v>
      </c>
      <c r="H26" s="60">
        <f t="shared" ref="H26" si="5">TRUNC(G26+G26*$F$10,2)</f>
        <v>3.04</v>
      </c>
      <c r="I26" s="61">
        <f t="shared" si="4"/>
        <v>5556.51</v>
      </c>
      <c r="J26" s="144">
        <f>I26/$I$66</f>
        <v>1.2665307147790501E-2</v>
      </c>
    </row>
    <row r="27" spans="1:10" ht="39.6">
      <c r="A27" s="4" t="s">
        <v>216</v>
      </c>
      <c r="B27" s="9" t="s">
        <v>126</v>
      </c>
      <c r="C27" s="8" t="s">
        <v>88</v>
      </c>
      <c r="D27" s="140" t="s">
        <v>150</v>
      </c>
      <c r="E27" s="1" t="s">
        <v>10</v>
      </c>
      <c r="F27" s="10">
        <f>'Memória de Cálculo'!J25</f>
        <v>140.6</v>
      </c>
      <c r="G27" s="83">
        <f>'Composições Unitárias'!$H$53</f>
        <v>11.45</v>
      </c>
      <c r="H27" s="60">
        <f>TRUNC(G27+G27*$E$10,2)</f>
        <v>13.96</v>
      </c>
      <c r="I27" s="61">
        <f t="shared" si="4"/>
        <v>1962.77</v>
      </c>
      <c r="J27" s="156">
        <f>I27/$I$66</f>
        <v>4.473866673589854E-3</v>
      </c>
    </row>
    <row r="28" spans="1:10" ht="14.4">
      <c r="A28" s="183" t="s">
        <v>77</v>
      </c>
      <c r="B28" s="184"/>
      <c r="C28" s="184"/>
      <c r="D28" s="184"/>
      <c r="E28" s="184"/>
      <c r="F28" s="184"/>
      <c r="G28" s="184"/>
      <c r="H28" s="185"/>
      <c r="I28" s="62">
        <f>SUM(I25:I27)</f>
        <v>10231.450000000001</v>
      </c>
      <c r="J28" s="145">
        <f>I28/$I$66</f>
        <v>2.3321195645695073E-2</v>
      </c>
    </row>
    <row r="29" spans="1:10">
      <c r="A29" s="63" t="s">
        <v>133</v>
      </c>
      <c r="B29" s="170" t="s">
        <v>138</v>
      </c>
      <c r="C29" s="171"/>
      <c r="D29" s="171"/>
      <c r="E29" s="171"/>
      <c r="F29" s="171"/>
      <c r="G29" s="171"/>
      <c r="H29" s="171"/>
      <c r="I29" s="171"/>
      <c r="J29" s="172"/>
    </row>
    <row r="30" spans="1:10" ht="39.6">
      <c r="A30" s="4" t="s">
        <v>217</v>
      </c>
      <c r="B30" s="9">
        <v>101124</v>
      </c>
      <c r="C30" s="8" t="s">
        <v>13</v>
      </c>
      <c r="D30" s="140" t="s">
        <v>206</v>
      </c>
      <c r="E30" s="1" t="s">
        <v>10</v>
      </c>
      <c r="F30" s="10">
        <f>'Memória de Cálculo'!J27</f>
        <v>140.6</v>
      </c>
      <c r="G30" s="83">
        <v>15.82</v>
      </c>
      <c r="H30" s="60">
        <f t="shared" ref="H30" si="6">TRUNC(G30+G30*$E$10,2)</f>
        <v>19.29</v>
      </c>
      <c r="I30" s="61">
        <f t="shared" ref="I30:I32" si="7">TRUNC(H30*F30,2)</f>
        <v>2712.17</v>
      </c>
      <c r="J30" s="144">
        <f>I30/$I$66</f>
        <v>6.1820218243147157E-3</v>
      </c>
    </row>
    <row r="31" spans="1:10" ht="39.6">
      <c r="A31" s="4" t="s">
        <v>218</v>
      </c>
      <c r="B31" s="9">
        <v>95875</v>
      </c>
      <c r="C31" s="8" t="s">
        <v>13</v>
      </c>
      <c r="D31" s="140" t="s">
        <v>160</v>
      </c>
      <c r="E31" s="1" t="s">
        <v>108</v>
      </c>
      <c r="F31" s="10">
        <f>'Memória de Cálculo'!J28</f>
        <v>1827.8</v>
      </c>
      <c r="G31" s="83">
        <v>2.64</v>
      </c>
      <c r="H31" s="60">
        <f>TRUNC(G31+G31*$F$10,2)</f>
        <v>3.04</v>
      </c>
      <c r="I31" s="61">
        <f t="shared" si="7"/>
        <v>5556.51</v>
      </c>
      <c r="J31" s="144">
        <f>I31/$I$66</f>
        <v>1.2665307147790501E-2</v>
      </c>
    </row>
    <row r="32" spans="1:10" ht="39.6">
      <c r="A32" s="4" t="s">
        <v>219</v>
      </c>
      <c r="B32" s="9" t="s">
        <v>126</v>
      </c>
      <c r="C32" s="8" t="s">
        <v>88</v>
      </c>
      <c r="D32" s="140" t="s">
        <v>149</v>
      </c>
      <c r="E32" s="1" t="s">
        <v>10</v>
      </c>
      <c r="F32" s="10">
        <f>'Memória de Cálculo'!J29</f>
        <v>140.6</v>
      </c>
      <c r="G32" s="83">
        <f>'Composições Unitárias'!$H$53</f>
        <v>11.45</v>
      </c>
      <c r="H32" s="60">
        <f t="shared" ref="H32" si="8">TRUNC(G32+G32*$E$10,2)</f>
        <v>13.96</v>
      </c>
      <c r="I32" s="61">
        <f t="shared" si="7"/>
        <v>1962.77</v>
      </c>
      <c r="J32" s="156">
        <f>I32/$I$66</f>
        <v>4.473866673589854E-3</v>
      </c>
    </row>
    <row r="33" spans="1:10" ht="14.4">
      <c r="A33" s="183" t="s">
        <v>77</v>
      </c>
      <c r="B33" s="184"/>
      <c r="C33" s="184"/>
      <c r="D33" s="184"/>
      <c r="E33" s="184"/>
      <c r="F33" s="184"/>
      <c r="G33" s="184"/>
      <c r="H33" s="185"/>
      <c r="I33" s="62">
        <f>SUM(I30:I32)</f>
        <v>10231.450000000001</v>
      </c>
      <c r="J33" s="145">
        <f>I33/$I$66</f>
        <v>2.3321195645695073E-2</v>
      </c>
    </row>
    <row r="34" spans="1:10">
      <c r="A34" s="63" t="s">
        <v>220</v>
      </c>
      <c r="B34" s="170" t="s">
        <v>227</v>
      </c>
      <c r="C34" s="171"/>
      <c r="D34" s="171"/>
      <c r="E34" s="171"/>
      <c r="F34" s="171"/>
      <c r="G34" s="171"/>
      <c r="H34" s="171"/>
      <c r="I34" s="171"/>
      <c r="J34" s="172"/>
    </row>
    <row r="35" spans="1:10" ht="39.6">
      <c r="A35" s="4" t="s">
        <v>221</v>
      </c>
      <c r="B35" s="2">
        <v>92398</v>
      </c>
      <c r="C35" s="8" t="s">
        <v>13</v>
      </c>
      <c r="D35" s="3" t="s">
        <v>228</v>
      </c>
      <c r="E35" s="5" t="s">
        <v>2</v>
      </c>
      <c r="F35" s="10">
        <f>'Memória de Cálculo'!J31</f>
        <v>937.33</v>
      </c>
      <c r="G35" s="83">
        <v>71.489999999999995</v>
      </c>
      <c r="H35" s="60">
        <f t="shared" ref="H35" si="9">TRUNC(G35+G35*$E$10,2)</f>
        <v>87.21</v>
      </c>
      <c r="I35" s="61">
        <f t="shared" ref="I35" si="10">TRUNC(H35*F35,2)</f>
        <v>81744.539999999994</v>
      </c>
      <c r="J35" s="156">
        <f>I35/$I$66</f>
        <v>0.18632553648870359</v>
      </c>
    </row>
    <row r="36" spans="1:10" ht="14.4">
      <c r="A36" s="183" t="s">
        <v>77</v>
      </c>
      <c r="B36" s="184"/>
      <c r="C36" s="184"/>
      <c r="D36" s="184"/>
      <c r="E36" s="184"/>
      <c r="F36" s="184"/>
      <c r="G36" s="184"/>
      <c r="H36" s="185"/>
      <c r="I36" s="62">
        <f>SUM(I35:I35)</f>
        <v>81744.539999999994</v>
      </c>
      <c r="J36" s="145">
        <f>I36/$I$66</f>
        <v>0.18632553648870359</v>
      </c>
    </row>
    <row r="37" spans="1:10">
      <c r="A37" s="63" t="s">
        <v>222</v>
      </c>
      <c r="B37" s="170" t="s">
        <v>154</v>
      </c>
      <c r="C37" s="171"/>
      <c r="D37" s="171"/>
      <c r="E37" s="171"/>
      <c r="F37" s="171"/>
      <c r="G37" s="171"/>
      <c r="H37" s="171"/>
      <c r="I37" s="171"/>
      <c r="J37" s="172"/>
    </row>
    <row r="38" spans="1:10" ht="66">
      <c r="A38" s="7" t="s">
        <v>223</v>
      </c>
      <c r="B38" s="9">
        <v>94273</v>
      </c>
      <c r="C38" s="8" t="s">
        <v>13</v>
      </c>
      <c r="D38" s="140" t="s">
        <v>158</v>
      </c>
      <c r="E38" s="1" t="s">
        <v>1</v>
      </c>
      <c r="F38" s="10">
        <f>'Memória de Cálculo'!J33</f>
        <v>323.22000000000003</v>
      </c>
      <c r="G38" s="83">
        <v>62.87</v>
      </c>
      <c r="H38" s="60">
        <f>TRUNC(G38+G38*$E$10,2)</f>
        <v>76.69</v>
      </c>
      <c r="I38" s="61">
        <f>TRUNC(H38*F38,2)</f>
        <v>24787.74</v>
      </c>
      <c r="J38" s="144">
        <f>I38/$I$66</f>
        <v>5.6500274560753516E-2</v>
      </c>
    </row>
    <row r="39" spans="1:10" ht="39.6">
      <c r="A39" s="7" t="s">
        <v>234</v>
      </c>
      <c r="B39" s="9">
        <v>94281</v>
      </c>
      <c r="C39" s="8" t="s">
        <v>13</v>
      </c>
      <c r="D39" s="140" t="s">
        <v>200</v>
      </c>
      <c r="E39" s="1" t="s">
        <v>1</v>
      </c>
      <c r="F39" s="10">
        <f>'Memória de Cálculo'!J34</f>
        <v>323.22000000000003</v>
      </c>
      <c r="G39" s="83">
        <v>53.18</v>
      </c>
      <c r="H39" s="60">
        <f>TRUNC(G39+G39*$E$10,2)</f>
        <v>64.87</v>
      </c>
      <c r="I39" s="61">
        <f t="shared" ref="I39" si="11">TRUNC(H39*F39,2)</f>
        <v>20967.28</v>
      </c>
      <c r="J39" s="144">
        <f>I39/$I$66</f>
        <v>4.7792056750320756E-2</v>
      </c>
    </row>
    <row r="40" spans="1:10" ht="14.4">
      <c r="A40" s="169" t="s">
        <v>77</v>
      </c>
      <c r="B40" s="169"/>
      <c r="C40" s="169"/>
      <c r="D40" s="169"/>
      <c r="E40" s="169"/>
      <c r="F40" s="169"/>
      <c r="G40" s="169"/>
      <c r="H40" s="169"/>
      <c r="I40" s="62">
        <f>SUM(I38:I39)</f>
        <v>45755.020000000004</v>
      </c>
      <c r="J40" s="145">
        <f>I40/$I$66</f>
        <v>0.10429233131107428</v>
      </c>
    </row>
    <row r="41" spans="1:10" ht="13.8">
      <c r="A41" s="166"/>
      <c r="B41" s="167"/>
      <c r="C41" s="167"/>
      <c r="D41" s="167"/>
      <c r="E41" s="167"/>
      <c r="F41" s="167"/>
      <c r="G41" s="167"/>
      <c r="H41" s="167"/>
      <c r="I41" s="167"/>
      <c r="J41" s="168"/>
    </row>
    <row r="42" spans="1:10" ht="12.75" customHeight="1">
      <c r="A42" s="162" t="s">
        <v>238</v>
      </c>
      <c r="B42" s="163"/>
      <c r="C42" s="163"/>
      <c r="D42" s="163"/>
      <c r="E42" s="163"/>
      <c r="F42" s="163"/>
      <c r="G42" s="163"/>
      <c r="H42" s="163"/>
      <c r="I42" s="141">
        <f>TRUNC((SUM(I47,I52,I57,I64,I60)),2)</f>
        <v>264689.65999999997</v>
      </c>
      <c r="J42" s="142">
        <f>I42/$I$66</f>
        <v>0.60332400063065428</v>
      </c>
    </row>
    <row r="43" spans="1:10">
      <c r="A43" s="63" t="s">
        <v>7</v>
      </c>
      <c r="B43" s="170" t="s">
        <v>136</v>
      </c>
      <c r="C43" s="171"/>
      <c r="D43" s="171"/>
      <c r="E43" s="171"/>
      <c r="F43" s="171"/>
      <c r="G43" s="171"/>
      <c r="H43" s="171"/>
      <c r="I43" s="171"/>
      <c r="J43" s="172"/>
    </row>
    <row r="44" spans="1:10" ht="39.6">
      <c r="A44" s="7" t="s">
        <v>109</v>
      </c>
      <c r="B44" s="9">
        <v>101124</v>
      </c>
      <c r="C44" s="8" t="s">
        <v>13</v>
      </c>
      <c r="D44" s="140" t="s">
        <v>206</v>
      </c>
      <c r="E44" s="1" t="s">
        <v>10</v>
      </c>
      <c r="F44" s="10">
        <f>'Memória de Cálculo'!J38</f>
        <v>520.79999999999995</v>
      </c>
      <c r="G44" s="83">
        <v>15.82</v>
      </c>
      <c r="H44" s="60">
        <f t="shared" ref="H44" si="12">TRUNC(G44+G44*$E$10,2)</f>
        <v>19.29</v>
      </c>
      <c r="I44" s="61">
        <f t="shared" ref="I44" si="13">TRUNC(H44*F44,2)</f>
        <v>10046.23</v>
      </c>
      <c r="J44" s="144">
        <f>I44/$I$66</f>
        <v>2.2899011902677645E-2</v>
      </c>
    </row>
    <row r="45" spans="1:10" ht="26.4">
      <c r="A45" s="7" t="s">
        <v>205</v>
      </c>
      <c r="B45" s="9">
        <v>100576</v>
      </c>
      <c r="C45" s="8" t="s">
        <v>13</v>
      </c>
      <c r="D45" s="140" t="s">
        <v>147</v>
      </c>
      <c r="E45" s="1" t="s">
        <v>2</v>
      </c>
      <c r="F45" s="10">
        <f>'Memória de Cálculo'!J39</f>
        <v>520.79999999999995</v>
      </c>
      <c r="G45" s="83">
        <v>2.81</v>
      </c>
      <c r="H45" s="60">
        <f>TRUNC(G45+G45*$E$10,2)</f>
        <v>3.42</v>
      </c>
      <c r="I45" s="61">
        <f t="shared" ref="I45:I46" si="14">TRUNC(H45*F45,2)</f>
        <v>1781.13</v>
      </c>
      <c r="J45" s="144">
        <f>I45/$I$66</f>
        <v>4.0598430525895018E-3</v>
      </c>
    </row>
    <row r="46" spans="1:10" ht="39.6">
      <c r="A46" s="7" t="s">
        <v>208</v>
      </c>
      <c r="B46" s="9">
        <v>95875</v>
      </c>
      <c r="C46" s="8" t="s">
        <v>13</v>
      </c>
      <c r="D46" s="140" t="s">
        <v>160</v>
      </c>
      <c r="E46" s="1" t="s">
        <v>108</v>
      </c>
      <c r="F46" s="10">
        <f>'Memória de Cálculo'!J40</f>
        <v>6770.43</v>
      </c>
      <c r="G46" s="83">
        <v>2.64</v>
      </c>
      <c r="H46" s="60">
        <f t="shared" ref="H46" si="15">TRUNC(G46+G46*$F$10,2)</f>
        <v>3.04</v>
      </c>
      <c r="I46" s="61">
        <f t="shared" si="14"/>
        <v>20582.099999999999</v>
      </c>
      <c r="J46" s="156">
        <f>I46/$I$66</f>
        <v>4.6914091443467004E-2</v>
      </c>
    </row>
    <row r="47" spans="1:10" ht="14.4">
      <c r="A47" s="169" t="s">
        <v>77</v>
      </c>
      <c r="B47" s="169"/>
      <c r="C47" s="169"/>
      <c r="D47" s="169"/>
      <c r="E47" s="169"/>
      <c r="F47" s="169"/>
      <c r="G47" s="169"/>
      <c r="H47" s="169"/>
      <c r="I47" s="62">
        <f>SUM(I44:I46)</f>
        <v>32409.46</v>
      </c>
      <c r="J47" s="145">
        <f>I47/$I$66</f>
        <v>7.3872946398734152E-2</v>
      </c>
    </row>
    <row r="48" spans="1:10">
      <c r="A48" s="63" t="s">
        <v>8</v>
      </c>
      <c r="B48" s="170" t="s">
        <v>137</v>
      </c>
      <c r="C48" s="171"/>
      <c r="D48" s="171"/>
      <c r="E48" s="171"/>
      <c r="F48" s="171"/>
      <c r="G48" s="171"/>
      <c r="H48" s="171"/>
      <c r="I48" s="171"/>
      <c r="J48" s="172"/>
    </row>
    <row r="49" spans="1:10" ht="39.6">
      <c r="A49" s="4" t="s">
        <v>110</v>
      </c>
      <c r="B49" s="9">
        <v>101124</v>
      </c>
      <c r="C49" s="8" t="s">
        <v>13</v>
      </c>
      <c r="D49" s="140" t="s">
        <v>206</v>
      </c>
      <c r="E49" s="1" t="s">
        <v>10</v>
      </c>
      <c r="F49" s="10">
        <f>'Memória de Cálculo'!J42</f>
        <v>192.79</v>
      </c>
      <c r="G49" s="83">
        <v>15.82</v>
      </c>
      <c r="H49" s="60">
        <f t="shared" ref="H49" si="16">TRUNC(G49+G49*$E$10,2)</f>
        <v>19.29</v>
      </c>
      <c r="I49" s="61">
        <f t="shared" ref="I49:I50" si="17">TRUNC(H49*F49,2)</f>
        <v>3718.91</v>
      </c>
      <c r="J49" s="144">
        <f>I49/$I$66</f>
        <v>8.4767484275182752E-3</v>
      </c>
    </row>
    <row r="50" spans="1:10" ht="39.6">
      <c r="A50" s="4" t="s">
        <v>111</v>
      </c>
      <c r="B50" s="9">
        <v>95875</v>
      </c>
      <c r="C50" s="8" t="s">
        <v>13</v>
      </c>
      <c r="D50" s="140" t="s">
        <v>160</v>
      </c>
      <c r="E50" s="1" t="s">
        <v>108</v>
      </c>
      <c r="F50" s="10">
        <f>'Memória de Cálculo'!J43</f>
        <v>2506.39</v>
      </c>
      <c r="G50" s="83">
        <v>2.64</v>
      </c>
      <c r="H50" s="60">
        <f t="shared" ref="H50" si="18">TRUNC(G50+G50*$F$10,2)</f>
        <v>3.04</v>
      </c>
      <c r="I50" s="61">
        <f t="shared" si="17"/>
        <v>7619.42</v>
      </c>
      <c r="J50" s="144">
        <f>I50/$I$66</f>
        <v>1.7367429301489226E-2</v>
      </c>
    </row>
    <row r="51" spans="1:10" ht="39.6">
      <c r="A51" s="4" t="s">
        <v>148</v>
      </c>
      <c r="B51" s="9" t="s">
        <v>126</v>
      </c>
      <c r="C51" s="8" t="s">
        <v>88</v>
      </c>
      <c r="D51" s="140" t="s">
        <v>150</v>
      </c>
      <c r="E51" s="1" t="s">
        <v>10</v>
      </c>
      <c r="F51" s="10">
        <f>'Memória de Cálculo'!J44</f>
        <v>192.79</v>
      </c>
      <c r="G51" s="83">
        <f>'Composições Unitárias'!$H$53</f>
        <v>11.45</v>
      </c>
      <c r="H51" s="60">
        <f>TRUNC(G51+G51*$E$10,2)</f>
        <v>13.96</v>
      </c>
      <c r="I51" s="61">
        <f t="shared" ref="I51" si="19">TRUNC(H51*F51,2)</f>
        <v>2691.34</v>
      </c>
      <c r="J51" s="156">
        <f>I51/$I$66</f>
        <v>6.1345426786120223E-3</v>
      </c>
    </row>
    <row r="52" spans="1:10" ht="14.4">
      <c r="A52" s="183" t="s">
        <v>77</v>
      </c>
      <c r="B52" s="184"/>
      <c r="C52" s="184"/>
      <c r="D52" s="184"/>
      <c r="E52" s="184"/>
      <c r="F52" s="184"/>
      <c r="G52" s="184"/>
      <c r="H52" s="185"/>
      <c r="I52" s="62">
        <f>SUM(I49:I51)</f>
        <v>14029.67</v>
      </c>
      <c r="J52" s="145">
        <f>I52/$I$66</f>
        <v>3.1978720407619524E-2</v>
      </c>
    </row>
    <row r="53" spans="1:10">
      <c r="A53" s="63" t="s">
        <v>46</v>
      </c>
      <c r="B53" s="170" t="s">
        <v>138</v>
      </c>
      <c r="C53" s="171"/>
      <c r="D53" s="171"/>
      <c r="E53" s="171"/>
      <c r="F53" s="171"/>
      <c r="G53" s="171"/>
      <c r="H53" s="171"/>
      <c r="I53" s="171"/>
      <c r="J53" s="172"/>
    </row>
    <row r="54" spans="1:10" ht="39.6">
      <c r="A54" s="4" t="s">
        <v>112</v>
      </c>
      <c r="B54" s="9">
        <v>101124</v>
      </c>
      <c r="C54" s="8" t="s">
        <v>13</v>
      </c>
      <c r="D54" s="140" t="s">
        <v>206</v>
      </c>
      <c r="E54" s="1" t="s">
        <v>10</v>
      </c>
      <c r="F54" s="10">
        <f>'Memória de Cálculo'!J46</f>
        <v>192.79</v>
      </c>
      <c r="G54" s="83">
        <v>15.82</v>
      </c>
      <c r="H54" s="60">
        <f t="shared" ref="H54" si="20">TRUNC(G54+G54*$E$10,2)</f>
        <v>19.29</v>
      </c>
      <c r="I54" s="61">
        <f t="shared" ref="I54:I55" si="21">TRUNC(H54*F54,2)</f>
        <v>3718.91</v>
      </c>
      <c r="J54" s="144">
        <f>I54/$I$66</f>
        <v>8.4767484275182752E-3</v>
      </c>
    </row>
    <row r="55" spans="1:10" ht="39.6">
      <c r="A55" s="4" t="s">
        <v>113</v>
      </c>
      <c r="B55" s="9">
        <v>95875</v>
      </c>
      <c r="C55" s="8" t="s">
        <v>13</v>
      </c>
      <c r="D55" s="140" t="s">
        <v>160</v>
      </c>
      <c r="E55" s="1" t="s">
        <v>108</v>
      </c>
      <c r="F55" s="10">
        <f>'Memória de Cálculo'!J47</f>
        <v>2506.39</v>
      </c>
      <c r="G55" s="83">
        <v>2.64</v>
      </c>
      <c r="H55" s="60">
        <f>TRUNC(G55+G55*$F$10,2)</f>
        <v>3.04</v>
      </c>
      <c r="I55" s="61">
        <f t="shared" si="21"/>
        <v>7619.42</v>
      </c>
      <c r="J55" s="144">
        <f>I55/$I$66</f>
        <v>1.7367429301489226E-2</v>
      </c>
    </row>
    <row r="56" spans="1:10" ht="39.6">
      <c r="A56" s="4" t="s">
        <v>151</v>
      </c>
      <c r="B56" s="9" t="s">
        <v>126</v>
      </c>
      <c r="C56" s="8" t="s">
        <v>88</v>
      </c>
      <c r="D56" s="140" t="s">
        <v>149</v>
      </c>
      <c r="E56" s="1" t="s">
        <v>10</v>
      </c>
      <c r="F56" s="10">
        <f>'Memória de Cálculo'!J48</f>
        <v>192.79</v>
      </c>
      <c r="G56" s="83">
        <f>'Composições Unitárias'!$H$53</f>
        <v>11.45</v>
      </c>
      <c r="H56" s="60">
        <f t="shared" ref="H56" si="22">TRUNC(G56+G56*$E$10,2)</f>
        <v>13.96</v>
      </c>
      <c r="I56" s="61">
        <f t="shared" ref="I56" si="23">TRUNC(H56*F56,2)</f>
        <v>2691.34</v>
      </c>
      <c r="J56" s="156">
        <f>I56/$I$66</f>
        <v>6.1345426786120223E-3</v>
      </c>
    </row>
    <row r="57" spans="1:10" ht="14.4">
      <c r="A57" s="183" t="s">
        <v>77</v>
      </c>
      <c r="B57" s="184"/>
      <c r="C57" s="184"/>
      <c r="D57" s="184"/>
      <c r="E57" s="184"/>
      <c r="F57" s="184"/>
      <c r="G57" s="184"/>
      <c r="H57" s="185"/>
      <c r="I57" s="62">
        <f>SUM(I54:I56)</f>
        <v>14029.67</v>
      </c>
      <c r="J57" s="145">
        <f>I57/$I$66</f>
        <v>3.1978720407619524E-2</v>
      </c>
    </row>
    <row r="58" spans="1:10" ht="12.75" customHeight="1">
      <c r="A58" s="63" t="s">
        <v>201</v>
      </c>
      <c r="B58" s="170" t="s">
        <v>227</v>
      </c>
      <c r="C58" s="171"/>
      <c r="D58" s="171"/>
      <c r="E58" s="171"/>
      <c r="F58" s="171"/>
      <c r="G58" s="171"/>
      <c r="H58" s="171"/>
      <c r="I58" s="171"/>
      <c r="J58" s="172"/>
    </row>
    <row r="59" spans="1:10" ht="39.6">
      <c r="A59" s="4" t="s">
        <v>202</v>
      </c>
      <c r="B59" s="2">
        <v>92398</v>
      </c>
      <c r="C59" s="8" t="s">
        <v>13</v>
      </c>
      <c r="D59" s="3" t="s">
        <v>228</v>
      </c>
      <c r="E59" s="5" t="s">
        <v>2</v>
      </c>
      <c r="F59" s="10">
        <f>'Memória de Cálculo'!J50</f>
        <v>1285.33</v>
      </c>
      <c r="G59" s="83">
        <v>71.489999999999995</v>
      </c>
      <c r="H59" s="60">
        <f t="shared" ref="H59" si="24">TRUNC(G59+G59*$E$10,2)</f>
        <v>87.21</v>
      </c>
      <c r="I59" s="61">
        <f t="shared" ref="I59" si="25">TRUNC(H59*F59,2)</f>
        <v>112093.62</v>
      </c>
      <c r="J59" s="156">
        <f>I59/$I$66</f>
        <v>0.25550212752387957</v>
      </c>
    </row>
    <row r="60" spans="1:10" ht="14.4">
      <c r="A60" s="183" t="s">
        <v>77</v>
      </c>
      <c r="B60" s="184"/>
      <c r="C60" s="184"/>
      <c r="D60" s="184"/>
      <c r="E60" s="184"/>
      <c r="F60" s="184"/>
      <c r="G60" s="184"/>
      <c r="H60" s="185"/>
      <c r="I60" s="62">
        <f>SUM(I59:I59)</f>
        <v>112093.62</v>
      </c>
      <c r="J60" s="145">
        <f>I60/$I$66</f>
        <v>0.25550212752387957</v>
      </c>
    </row>
    <row r="61" spans="1:10">
      <c r="A61" s="63" t="s">
        <v>203</v>
      </c>
      <c r="B61" s="170" t="s">
        <v>154</v>
      </c>
      <c r="C61" s="171"/>
      <c r="D61" s="171"/>
      <c r="E61" s="171"/>
      <c r="F61" s="171"/>
      <c r="G61" s="171"/>
      <c r="H61" s="171"/>
      <c r="I61" s="171"/>
      <c r="J61" s="172"/>
    </row>
    <row r="62" spans="1:10" ht="66">
      <c r="A62" s="7" t="s">
        <v>204</v>
      </c>
      <c r="B62" s="9">
        <v>94273</v>
      </c>
      <c r="C62" s="8" t="s">
        <v>13</v>
      </c>
      <c r="D62" s="140" t="s">
        <v>158</v>
      </c>
      <c r="E62" s="1" t="s">
        <v>1</v>
      </c>
      <c r="F62" s="10">
        <f>'Memória de Cálculo'!J52</f>
        <v>650.79999999999995</v>
      </c>
      <c r="G62" s="83">
        <v>62.87</v>
      </c>
      <c r="H62" s="60">
        <f>TRUNC(G62+G62*$E$10,2)</f>
        <v>76.69</v>
      </c>
      <c r="I62" s="61">
        <f>TRUNC(H62*F62,2)</f>
        <v>49909.85</v>
      </c>
      <c r="J62" s="144">
        <f>I62/$I$66</f>
        <v>0.11376269995917432</v>
      </c>
    </row>
    <row r="63" spans="1:10" ht="39.6">
      <c r="A63" s="7" t="s">
        <v>233</v>
      </c>
      <c r="B63" s="9">
        <v>94281</v>
      </c>
      <c r="C63" s="8" t="s">
        <v>13</v>
      </c>
      <c r="D63" s="140" t="s">
        <v>200</v>
      </c>
      <c r="E63" s="1" t="s">
        <v>1</v>
      </c>
      <c r="F63" s="10">
        <f>'Memória de Cálculo'!J53</f>
        <v>650.79999999999995</v>
      </c>
      <c r="G63" s="83">
        <v>53.18</v>
      </c>
      <c r="H63" s="60">
        <f>TRUNC(G63+G63*$E$10,2)</f>
        <v>64.87</v>
      </c>
      <c r="I63" s="61">
        <f t="shared" ref="I63" si="26">TRUNC(H63*F63,2)</f>
        <v>42217.39</v>
      </c>
      <c r="J63" s="144">
        <f>I63/$I$66</f>
        <v>9.6228785933627256E-2</v>
      </c>
    </row>
    <row r="64" spans="1:10" ht="14.4">
      <c r="A64" s="169" t="s">
        <v>77</v>
      </c>
      <c r="B64" s="169"/>
      <c r="C64" s="169"/>
      <c r="D64" s="169"/>
      <c r="E64" s="169"/>
      <c r="F64" s="169"/>
      <c r="G64" s="169"/>
      <c r="H64" s="169"/>
      <c r="I64" s="62">
        <f>SUM(I62:I63)</f>
        <v>92127.239999999991</v>
      </c>
      <c r="J64" s="145">
        <f>I64/$I$66</f>
        <v>0.20999148589280156</v>
      </c>
    </row>
    <row r="65" spans="1:12" ht="13.8">
      <c r="A65" s="166"/>
      <c r="B65" s="167"/>
      <c r="C65" s="167"/>
      <c r="D65" s="167"/>
      <c r="E65" s="167"/>
      <c r="F65" s="167"/>
      <c r="G65" s="167"/>
      <c r="H65" s="167"/>
      <c r="I65" s="167"/>
      <c r="J65" s="168"/>
      <c r="K65" s="64"/>
    </row>
    <row r="66" spans="1:12" ht="13.8">
      <c r="A66" s="161" t="s">
        <v>78</v>
      </c>
      <c r="B66" s="161"/>
      <c r="C66" s="161"/>
      <c r="D66" s="161"/>
      <c r="E66" s="161"/>
      <c r="F66" s="161"/>
      <c r="G66" s="161"/>
      <c r="H66" s="161"/>
      <c r="I66" s="65">
        <f>TRUNC(SUM(I42,I18,I14),2)</f>
        <v>438718.93</v>
      </c>
      <c r="J66" s="158">
        <f>TRUNC(SUM(J42,J18,J14),2)</f>
        <v>1</v>
      </c>
      <c r="L66" s="159"/>
    </row>
    <row r="67" spans="1:12">
      <c r="A67" s="66"/>
      <c r="B67" s="66"/>
      <c r="C67" s="66"/>
      <c r="D67" s="67"/>
      <c r="E67" s="66"/>
      <c r="F67" s="66"/>
      <c r="G67" s="66"/>
      <c r="H67" s="66"/>
      <c r="I67" s="66"/>
    </row>
    <row r="68" spans="1:12">
      <c r="A68" s="66"/>
      <c r="B68" s="66"/>
      <c r="C68" s="66"/>
      <c r="D68" s="67"/>
      <c r="E68" s="66"/>
      <c r="F68" s="147"/>
      <c r="G68" s="66"/>
      <c r="H68" s="66"/>
      <c r="I68" s="66"/>
    </row>
    <row r="69" spans="1:12">
      <c r="A69" s="66"/>
      <c r="B69" s="66"/>
      <c r="C69" s="66"/>
      <c r="D69" s="67"/>
      <c r="E69" s="66"/>
      <c r="F69" s="66"/>
      <c r="G69" s="66"/>
      <c r="H69" s="147">
        <f>F59+F35</f>
        <v>2222.66</v>
      </c>
      <c r="I69" s="147">
        <f>I66/H69</f>
        <v>197.38463372715577</v>
      </c>
    </row>
    <row r="70" spans="1:12">
      <c r="A70" s="66"/>
      <c r="B70" s="66"/>
      <c r="C70" s="66"/>
      <c r="D70" s="67"/>
      <c r="E70" s="66"/>
      <c r="F70" s="66"/>
      <c r="G70" s="66"/>
      <c r="H70" s="66"/>
      <c r="I70" s="66"/>
    </row>
    <row r="71" spans="1:12">
      <c r="A71" s="66"/>
      <c r="B71" s="66"/>
      <c r="C71" s="66"/>
      <c r="D71" s="67"/>
      <c r="E71" s="66"/>
      <c r="F71" s="66"/>
      <c r="G71" s="66"/>
      <c r="H71" s="66"/>
      <c r="I71" s="66"/>
    </row>
    <row r="72" spans="1:12">
      <c r="A72" s="66"/>
      <c r="B72" s="66"/>
      <c r="C72" s="66"/>
      <c r="D72" s="67"/>
      <c r="E72" s="66"/>
      <c r="F72" s="66"/>
      <c r="G72" s="66"/>
      <c r="H72" s="148"/>
      <c r="I72" s="66"/>
    </row>
    <row r="73" spans="1:12">
      <c r="A73" s="66"/>
      <c r="B73" s="66"/>
      <c r="C73" s="66"/>
      <c r="D73" s="160" t="s">
        <v>235</v>
      </c>
      <c r="E73" s="66"/>
      <c r="F73" s="66"/>
      <c r="G73" s="66"/>
      <c r="H73" s="66"/>
      <c r="I73" s="66"/>
    </row>
    <row r="74" spans="1:12">
      <c r="A74" s="66"/>
      <c r="B74" s="66"/>
      <c r="C74" s="66"/>
      <c r="D74" s="66" t="s">
        <v>236</v>
      </c>
      <c r="E74" s="66"/>
      <c r="F74" s="66"/>
      <c r="G74" s="66"/>
      <c r="H74" s="66"/>
      <c r="I74" s="66"/>
    </row>
    <row r="75" spans="1:12">
      <c r="A75" s="66"/>
      <c r="B75" s="66"/>
      <c r="C75" s="66"/>
      <c r="D75" s="67"/>
      <c r="E75" s="66"/>
      <c r="F75" s="66"/>
      <c r="G75" s="66"/>
      <c r="H75" s="66"/>
      <c r="I75" s="66"/>
    </row>
    <row r="76" spans="1:12">
      <c r="A76" s="66"/>
      <c r="B76" s="66"/>
      <c r="C76" s="66"/>
      <c r="D76" s="67"/>
      <c r="E76" s="66"/>
      <c r="F76" s="66"/>
      <c r="G76" s="66"/>
      <c r="H76" s="66"/>
      <c r="I76" s="66"/>
    </row>
    <row r="77" spans="1:12">
      <c r="A77" s="66"/>
      <c r="B77" s="66"/>
      <c r="C77" s="66"/>
      <c r="D77" s="67"/>
      <c r="E77" s="66"/>
      <c r="F77" s="66"/>
      <c r="G77" s="66"/>
      <c r="H77" s="66"/>
      <c r="I77" s="66"/>
    </row>
    <row r="78" spans="1:12">
      <c r="A78" s="66"/>
      <c r="B78" s="66"/>
      <c r="C78" s="66"/>
      <c r="D78" s="67"/>
      <c r="E78" s="66"/>
      <c r="F78" s="66"/>
      <c r="G78" s="66"/>
      <c r="H78" s="66"/>
      <c r="I78" s="66"/>
    </row>
    <row r="79" spans="1:12">
      <c r="A79" s="66"/>
      <c r="B79" s="66"/>
      <c r="C79" s="66"/>
      <c r="D79" s="67"/>
      <c r="E79" s="66"/>
      <c r="F79" s="66"/>
      <c r="G79" s="66"/>
      <c r="H79" s="66"/>
      <c r="I79" s="66"/>
    </row>
    <row r="80" spans="1:12">
      <c r="A80" s="66"/>
      <c r="B80" s="66"/>
      <c r="C80" s="66"/>
      <c r="D80" s="67"/>
      <c r="E80" s="66"/>
      <c r="F80" s="66"/>
      <c r="G80" s="66"/>
      <c r="H80" s="66"/>
      <c r="I80" s="66"/>
    </row>
    <row r="81" spans="1:9">
      <c r="A81" s="66"/>
      <c r="B81" s="66"/>
      <c r="C81" s="66"/>
      <c r="D81" s="67"/>
      <c r="E81" s="66"/>
      <c r="F81" s="66"/>
      <c r="G81" s="66"/>
      <c r="H81" s="66"/>
      <c r="I81" s="66"/>
    </row>
    <row r="82" spans="1:9">
      <c r="A82" s="66"/>
      <c r="B82" s="66"/>
      <c r="C82" s="66"/>
      <c r="D82" s="67"/>
      <c r="E82" s="66"/>
      <c r="F82" s="66"/>
      <c r="G82" s="66"/>
      <c r="H82" s="66"/>
      <c r="I82" s="66"/>
    </row>
    <row r="83" spans="1:9">
      <c r="A83" s="66"/>
      <c r="B83" s="66"/>
      <c r="C83" s="66"/>
      <c r="D83" s="67"/>
      <c r="E83" s="66"/>
      <c r="F83" s="66"/>
      <c r="G83" s="66"/>
      <c r="H83" s="66"/>
      <c r="I83" s="66"/>
    </row>
    <row r="84" spans="1:9">
      <c r="A84" s="66"/>
      <c r="B84" s="66"/>
      <c r="C84" s="66"/>
      <c r="D84" s="67"/>
      <c r="E84" s="66"/>
      <c r="F84" s="66"/>
      <c r="G84" s="66"/>
      <c r="H84" s="66"/>
      <c r="I84" s="66"/>
    </row>
    <row r="85" spans="1:9">
      <c r="A85" s="66"/>
      <c r="B85" s="66"/>
      <c r="C85" s="66"/>
      <c r="D85" s="67"/>
      <c r="E85" s="66"/>
      <c r="F85" s="66"/>
      <c r="G85" s="66"/>
      <c r="H85" s="66"/>
      <c r="I85" s="66"/>
    </row>
    <row r="86" spans="1:9">
      <c r="A86" s="66"/>
      <c r="B86" s="66"/>
      <c r="C86" s="66"/>
      <c r="D86" s="67"/>
      <c r="E86" s="66"/>
      <c r="F86" s="66"/>
      <c r="G86" s="66"/>
      <c r="H86" s="66"/>
      <c r="I86" s="66"/>
    </row>
    <row r="87" spans="1:9">
      <c r="A87" s="66"/>
      <c r="B87" s="66"/>
      <c r="C87" s="66"/>
      <c r="D87" s="67"/>
      <c r="E87" s="66"/>
      <c r="F87" s="66"/>
      <c r="G87" s="66"/>
      <c r="H87" s="66"/>
      <c r="I87" s="66"/>
    </row>
    <row r="88" spans="1:9">
      <c r="A88" s="66"/>
      <c r="B88" s="66"/>
      <c r="C88" s="66"/>
      <c r="D88" s="67"/>
      <c r="E88" s="66"/>
      <c r="F88" s="66"/>
      <c r="G88" s="66"/>
      <c r="H88" s="66"/>
      <c r="I88" s="66"/>
    </row>
    <row r="89" spans="1:9">
      <c r="A89" s="66"/>
      <c r="B89" s="66"/>
      <c r="C89" s="66"/>
      <c r="D89" s="67"/>
      <c r="E89" s="66"/>
      <c r="F89" s="66"/>
      <c r="G89" s="66"/>
      <c r="H89" s="66"/>
      <c r="I89" s="66"/>
    </row>
    <row r="90" spans="1:9">
      <c r="A90" s="66"/>
      <c r="B90" s="66"/>
      <c r="C90" s="66"/>
      <c r="D90" s="67"/>
      <c r="E90" s="66"/>
      <c r="F90" s="66"/>
      <c r="G90" s="66"/>
      <c r="H90" s="66"/>
      <c r="I90" s="66"/>
    </row>
    <row r="91" spans="1:9">
      <c r="A91" s="66"/>
      <c r="B91" s="66"/>
      <c r="C91" s="66"/>
      <c r="D91" s="67"/>
      <c r="E91" s="66"/>
      <c r="F91" s="66"/>
      <c r="G91" s="66"/>
      <c r="H91" s="66"/>
      <c r="I91" s="66"/>
    </row>
    <row r="92" spans="1:9">
      <c r="A92" s="66"/>
      <c r="B92" s="66"/>
      <c r="C92" s="66"/>
      <c r="D92" s="67"/>
      <c r="E92" s="66"/>
      <c r="F92" s="66"/>
      <c r="G92" s="66"/>
      <c r="H92" s="66"/>
      <c r="I92" s="66"/>
    </row>
    <row r="93" spans="1:9">
      <c r="A93" s="66"/>
      <c r="B93" s="66"/>
      <c r="C93" s="66"/>
      <c r="D93" s="67"/>
      <c r="E93" s="66"/>
      <c r="F93" s="66"/>
      <c r="G93" s="66"/>
      <c r="H93" s="66"/>
      <c r="I93" s="66"/>
    </row>
    <row r="94" spans="1:9">
      <c r="A94" s="66"/>
      <c r="B94" s="66"/>
      <c r="C94" s="66"/>
      <c r="D94" s="67"/>
      <c r="E94" s="66"/>
      <c r="F94" s="66"/>
      <c r="G94" s="66"/>
      <c r="H94" s="66"/>
      <c r="I94" s="66"/>
    </row>
    <row r="95" spans="1:9">
      <c r="A95" s="66"/>
      <c r="B95" s="66"/>
      <c r="C95" s="66"/>
      <c r="D95" s="67"/>
      <c r="E95" s="66"/>
      <c r="F95" s="66"/>
      <c r="G95" s="66"/>
      <c r="H95" s="66"/>
      <c r="I95" s="66"/>
    </row>
    <row r="96" spans="1:9">
      <c r="A96" s="66"/>
      <c r="B96" s="66"/>
      <c r="C96" s="66"/>
      <c r="D96" s="67"/>
      <c r="E96" s="66"/>
      <c r="F96" s="66"/>
      <c r="G96" s="66"/>
      <c r="H96" s="66"/>
      <c r="I96" s="66"/>
    </row>
    <row r="97" spans="1:9">
      <c r="A97" s="66"/>
      <c r="B97" s="66"/>
      <c r="C97" s="66"/>
      <c r="D97" s="67"/>
      <c r="E97" s="66"/>
      <c r="F97" s="66"/>
      <c r="G97" s="66"/>
      <c r="H97" s="66"/>
      <c r="I97" s="66"/>
    </row>
    <row r="98" spans="1:9">
      <c r="A98" s="66"/>
      <c r="B98" s="66"/>
      <c r="C98" s="66"/>
      <c r="D98" s="67"/>
      <c r="E98" s="66"/>
      <c r="F98" s="66"/>
      <c r="G98" s="66"/>
      <c r="H98" s="66"/>
      <c r="I98" s="66"/>
    </row>
    <row r="99" spans="1:9">
      <c r="A99" s="66"/>
      <c r="B99" s="66"/>
      <c r="C99" s="66"/>
      <c r="D99" s="67"/>
      <c r="E99" s="66"/>
      <c r="F99" s="66"/>
      <c r="G99" s="66"/>
      <c r="H99" s="66"/>
      <c r="I99" s="66"/>
    </row>
    <row r="100" spans="1:9">
      <c r="A100" s="66"/>
      <c r="B100" s="66"/>
      <c r="C100" s="66"/>
      <c r="D100" s="67"/>
      <c r="E100" s="66"/>
      <c r="F100" s="66"/>
      <c r="G100" s="66"/>
      <c r="H100" s="66"/>
      <c r="I100" s="66"/>
    </row>
    <row r="101" spans="1:9">
      <c r="A101" s="66"/>
      <c r="B101" s="66"/>
      <c r="C101" s="66"/>
      <c r="D101" s="67"/>
      <c r="E101" s="66"/>
      <c r="F101" s="66"/>
      <c r="G101" s="66"/>
      <c r="H101" s="66"/>
      <c r="I101" s="66"/>
    </row>
    <row r="102" spans="1:9">
      <c r="A102" s="66"/>
      <c r="B102" s="66"/>
      <c r="C102" s="66"/>
      <c r="D102" s="67"/>
      <c r="E102" s="66"/>
      <c r="F102" s="66"/>
      <c r="G102" s="66"/>
      <c r="H102" s="66"/>
      <c r="I102" s="66"/>
    </row>
    <row r="103" spans="1:9">
      <c r="A103" s="66"/>
      <c r="B103" s="66"/>
      <c r="C103" s="66"/>
      <c r="D103" s="67"/>
      <c r="E103" s="66"/>
      <c r="F103" s="66"/>
      <c r="G103" s="66"/>
      <c r="H103" s="66"/>
      <c r="I103" s="66"/>
    </row>
    <row r="104" spans="1:9">
      <c r="A104" s="66"/>
      <c r="B104" s="66"/>
      <c r="C104" s="66"/>
      <c r="D104" s="67"/>
      <c r="E104" s="66"/>
      <c r="F104" s="66"/>
      <c r="G104" s="66"/>
      <c r="H104" s="66"/>
      <c r="I104" s="66"/>
    </row>
    <row r="105" spans="1:9">
      <c r="A105" s="66"/>
      <c r="B105" s="66"/>
      <c r="C105" s="66"/>
      <c r="D105" s="67"/>
      <c r="E105" s="66"/>
      <c r="F105" s="66"/>
      <c r="G105" s="66"/>
      <c r="H105" s="66"/>
      <c r="I105" s="66"/>
    </row>
    <row r="106" spans="1:9">
      <c r="A106" s="66"/>
      <c r="B106" s="66"/>
      <c r="C106" s="66"/>
      <c r="D106" s="67"/>
      <c r="E106" s="66"/>
      <c r="F106" s="66"/>
      <c r="G106" s="66"/>
      <c r="H106" s="66"/>
      <c r="I106" s="66"/>
    </row>
    <row r="107" spans="1:9">
      <c r="A107" s="66"/>
      <c r="B107" s="66"/>
      <c r="C107" s="66"/>
      <c r="D107" s="67"/>
      <c r="E107" s="66"/>
      <c r="F107" s="66"/>
      <c r="G107" s="66"/>
      <c r="H107" s="66"/>
      <c r="I107" s="66"/>
    </row>
    <row r="108" spans="1:9">
      <c r="A108" s="66"/>
      <c r="B108" s="66"/>
      <c r="C108" s="66"/>
      <c r="D108" s="67"/>
      <c r="E108" s="66"/>
      <c r="F108" s="66"/>
      <c r="G108" s="66"/>
      <c r="H108" s="66"/>
      <c r="I108" s="66"/>
    </row>
    <row r="109" spans="1:9">
      <c r="A109" s="66"/>
      <c r="B109" s="66"/>
      <c r="C109" s="66"/>
      <c r="D109" s="67"/>
      <c r="E109" s="66"/>
      <c r="F109" s="66"/>
      <c r="G109" s="66"/>
      <c r="H109" s="66"/>
      <c r="I109" s="66"/>
    </row>
    <row r="110" spans="1:9">
      <c r="A110" s="66"/>
      <c r="B110" s="66"/>
      <c r="C110" s="66"/>
      <c r="D110" s="67"/>
      <c r="E110" s="66"/>
      <c r="F110" s="66"/>
      <c r="G110" s="66"/>
      <c r="H110" s="66"/>
      <c r="I110" s="66"/>
    </row>
    <row r="111" spans="1:9">
      <c r="A111" s="66"/>
      <c r="B111" s="66"/>
      <c r="C111" s="66"/>
      <c r="D111" s="67"/>
      <c r="E111" s="66"/>
      <c r="F111" s="66"/>
      <c r="G111" s="66"/>
      <c r="H111" s="66"/>
      <c r="I111" s="66"/>
    </row>
    <row r="112" spans="1:9">
      <c r="A112" s="66"/>
      <c r="B112" s="66"/>
      <c r="C112" s="66"/>
      <c r="D112" s="67"/>
      <c r="E112" s="66"/>
      <c r="F112" s="66"/>
      <c r="G112" s="66"/>
      <c r="H112" s="66"/>
      <c r="I112" s="66"/>
    </row>
    <row r="113" spans="1:9">
      <c r="A113" s="66"/>
      <c r="B113" s="66"/>
      <c r="C113" s="66"/>
      <c r="D113" s="67"/>
      <c r="E113" s="66"/>
      <c r="F113" s="66"/>
      <c r="G113" s="66"/>
      <c r="H113" s="66"/>
      <c r="I113" s="66"/>
    </row>
    <row r="114" spans="1:9">
      <c r="A114" s="66"/>
      <c r="B114" s="66"/>
      <c r="C114" s="66"/>
      <c r="D114" s="67"/>
      <c r="E114" s="66"/>
      <c r="F114" s="66"/>
      <c r="G114" s="66"/>
      <c r="H114" s="66"/>
      <c r="I114" s="66"/>
    </row>
    <row r="115" spans="1:9">
      <c r="A115" s="66"/>
      <c r="B115" s="66"/>
      <c r="C115" s="66"/>
      <c r="D115" s="67"/>
      <c r="E115" s="66"/>
      <c r="F115" s="66"/>
      <c r="G115" s="66"/>
      <c r="H115" s="66"/>
      <c r="I115" s="66"/>
    </row>
    <row r="116" spans="1:9">
      <c r="A116" s="66"/>
      <c r="B116" s="66"/>
      <c r="C116" s="66"/>
      <c r="D116" s="67"/>
      <c r="E116" s="66"/>
      <c r="F116" s="66"/>
      <c r="G116" s="66"/>
      <c r="H116" s="66"/>
      <c r="I116" s="66"/>
    </row>
    <row r="117" spans="1:9">
      <c r="A117" s="66"/>
      <c r="B117" s="66"/>
      <c r="C117" s="66"/>
      <c r="D117" s="67"/>
      <c r="E117" s="66"/>
      <c r="F117" s="66"/>
      <c r="G117" s="66"/>
      <c r="H117" s="66"/>
      <c r="I117" s="66"/>
    </row>
    <row r="118" spans="1:9">
      <c r="A118" s="66"/>
      <c r="B118" s="66"/>
      <c r="C118" s="66"/>
      <c r="D118" s="67"/>
      <c r="E118" s="66"/>
      <c r="F118" s="66"/>
      <c r="G118" s="66"/>
      <c r="H118" s="66"/>
      <c r="I118" s="66"/>
    </row>
    <row r="119" spans="1:9">
      <c r="A119" s="66"/>
      <c r="B119" s="66"/>
      <c r="C119" s="66"/>
      <c r="D119" s="67"/>
      <c r="E119" s="66"/>
      <c r="F119" s="66"/>
      <c r="G119" s="66"/>
      <c r="H119" s="66"/>
      <c r="I119" s="66"/>
    </row>
    <row r="120" spans="1:9">
      <c r="A120" s="66"/>
      <c r="B120" s="66"/>
      <c r="C120" s="66"/>
      <c r="D120" s="67"/>
      <c r="E120" s="66"/>
      <c r="F120" s="66"/>
      <c r="G120" s="66"/>
      <c r="H120" s="66"/>
      <c r="I120" s="66"/>
    </row>
    <row r="121" spans="1:9">
      <c r="A121" s="66"/>
      <c r="B121" s="66"/>
      <c r="C121" s="66"/>
      <c r="D121" s="67"/>
      <c r="E121" s="66"/>
      <c r="F121" s="66"/>
      <c r="G121" s="66"/>
      <c r="H121" s="66"/>
      <c r="I121" s="66"/>
    </row>
    <row r="122" spans="1:9">
      <c r="A122" s="66"/>
      <c r="B122" s="66"/>
      <c r="C122" s="66"/>
      <c r="D122" s="67"/>
      <c r="E122" s="66"/>
      <c r="F122" s="66"/>
      <c r="G122" s="66"/>
      <c r="H122" s="66"/>
      <c r="I122" s="66"/>
    </row>
    <row r="123" spans="1:9">
      <c r="A123" s="66"/>
      <c r="B123" s="66"/>
      <c r="C123" s="66"/>
      <c r="D123" s="67"/>
      <c r="E123" s="66"/>
      <c r="F123" s="66"/>
      <c r="G123" s="66"/>
      <c r="H123" s="66"/>
      <c r="I123" s="66"/>
    </row>
    <row r="124" spans="1:9">
      <c r="A124" s="66"/>
      <c r="B124" s="66"/>
      <c r="C124" s="66"/>
      <c r="D124" s="67"/>
      <c r="E124" s="66"/>
      <c r="F124" s="66"/>
      <c r="G124" s="66"/>
      <c r="H124" s="66"/>
      <c r="I124" s="66"/>
    </row>
    <row r="125" spans="1:9">
      <c r="A125" s="66"/>
      <c r="B125" s="66"/>
      <c r="C125" s="66"/>
      <c r="D125" s="67"/>
      <c r="E125" s="66"/>
      <c r="F125" s="66"/>
      <c r="G125" s="66"/>
      <c r="H125" s="66"/>
      <c r="I125" s="66"/>
    </row>
    <row r="126" spans="1:9">
      <c r="A126" s="66"/>
      <c r="B126" s="66"/>
      <c r="C126" s="66"/>
      <c r="D126" s="67"/>
      <c r="E126" s="66"/>
      <c r="F126" s="66"/>
      <c r="G126" s="66"/>
      <c r="H126" s="66"/>
      <c r="I126" s="66"/>
    </row>
    <row r="127" spans="1:9">
      <c r="A127" s="66"/>
      <c r="B127" s="66"/>
      <c r="C127" s="66"/>
      <c r="D127" s="67"/>
      <c r="E127" s="66"/>
      <c r="F127" s="66"/>
      <c r="G127" s="66"/>
      <c r="H127" s="66"/>
      <c r="I127" s="66"/>
    </row>
    <row r="128" spans="1:9">
      <c r="A128" s="66"/>
      <c r="B128" s="66"/>
      <c r="C128" s="66"/>
      <c r="D128" s="67"/>
      <c r="E128" s="66"/>
      <c r="F128" s="66"/>
      <c r="G128" s="66"/>
      <c r="H128" s="66"/>
      <c r="I128" s="66"/>
    </row>
    <row r="129" spans="1:9">
      <c r="A129" s="66"/>
      <c r="B129" s="66"/>
      <c r="C129" s="66"/>
      <c r="D129" s="67"/>
      <c r="E129" s="66"/>
      <c r="F129" s="66"/>
      <c r="G129" s="66"/>
      <c r="H129" s="66"/>
      <c r="I129" s="66"/>
    </row>
    <row r="130" spans="1:9">
      <c r="A130" s="66"/>
      <c r="B130" s="66"/>
      <c r="C130" s="66"/>
      <c r="D130" s="67"/>
      <c r="E130" s="66"/>
      <c r="F130" s="66"/>
      <c r="G130" s="66"/>
      <c r="H130" s="66"/>
      <c r="I130" s="66"/>
    </row>
    <row r="131" spans="1:9">
      <c r="A131" s="66"/>
      <c r="B131" s="66"/>
      <c r="C131" s="66"/>
      <c r="D131" s="67"/>
      <c r="E131" s="66"/>
      <c r="F131" s="66"/>
      <c r="G131" s="66"/>
      <c r="H131" s="66"/>
      <c r="I131" s="66"/>
    </row>
    <row r="132" spans="1:9">
      <c r="A132" s="66"/>
      <c r="B132" s="66"/>
      <c r="C132" s="66"/>
      <c r="D132" s="67"/>
      <c r="E132" s="66"/>
      <c r="F132" s="66"/>
      <c r="G132" s="66"/>
      <c r="H132" s="66"/>
      <c r="I132" s="66"/>
    </row>
    <row r="133" spans="1:9">
      <c r="A133" s="66"/>
      <c r="B133" s="66"/>
      <c r="C133" s="66"/>
      <c r="D133" s="67"/>
      <c r="E133" s="66"/>
      <c r="F133" s="66"/>
      <c r="G133" s="66"/>
      <c r="H133" s="66"/>
      <c r="I133" s="66"/>
    </row>
    <row r="134" spans="1:9">
      <c r="A134" s="66"/>
      <c r="B134" s="66"/>
      <c r="C134" s="66"/>
      <c r="D134" s="67"/>
      <c r="E134" s="66"/>
      <c r="F134" s="66"/>
      <c r="G134" s="66"/>
      <c r="H134" s="66"/>
      <c r="I134" s="66"/>
    </row>
  </sheetData>
  <mergeCells count="34">
    <mergeCell ref="A28:H28"/>
    <mergeCell ref="B29:J29"/>
    <mergeCell ref="A60:H60"/>
    <mergeCell ref="A57:H57"/>
    <mergeCell ref="B58:J58"/>
    <mergeCell ref="A33:H33"/>
    <mergeCell ref="B34:J34"/>
    <mergeCell ref="A36:H36"/>
    <mergeCell ref="B37:J37"/>
    <mergeCell ref="A40:H40"/>
    <mergeCell ref="B48:J48"/>
    <mergeCell ref="A52:H52"/>
    <mergeCell ref="B53:J53"/>
    <mergeCell ref="A1:J1"/>
    <mergeCell ref="A2:J2"/>
    <mergeCell ref="A3:B3"/>
    <mergeCell ref="I9:J9"/>
    <mergeCell ref="I10:J10"/>
    <mergeCell ref="A66:H66"/>
    <mergeCell ref="A42:H42"/>
    <mergeCell ref="A11:J12"/>
    <mergeCell ref="A17:J17"/>
    <mergeCell ref="A18:H18"/>
    <mergeCell ref="A64:H64"/>
    <mergeCell ref="A65:J65"/>
    <mergeCell ref="B61:J61"/>
    <mergeCell ref="A14:H14"/>
    <mergeCell ref="A16:H16"/>
    <mergeCell ref="A41:J41"/>
    <mergeCell ref="B43:J43"/>
    <mergeCell ref="A47:H47"/>
    <mergeCell ref="B19:J19"/>
    <mergeCell ref="A23:H23"/>
    <mergeCell ref="B24:J24"/>
  </mergeCells>
  <phoneticPr fontId="60" type="noConversion"/>
  <conditionalFormatting sqref="D6:D7 A9:A11 A6:A7 A3:A4 B6:C6 C3 B8:C9 D3:D4 D8:I8 E6:I6 E3:I3 H9:I9 D9:E10 G9:G10">
    <cfRule type="cellIs" dxfId="16" priority="3" stopIfTrue="1" operator="equal">
      <formula>0</formula>
    </cfRule>
  </conditionalFormatting>
  <conditionalFormatting sqref="F9">
    <cfRule type="cellIs" dxfId="15" priority="2" stopIfTrue="1" operator="equal">
      <formula>0</formula>
    </cfRule>
  </conditionalFormatting>
  <conditionalFormatting sqref="F10">
    <cfRule type="cellIs" dxfId="14" priority="1" stopIfTrue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77" fitToHeight="0" orientation="landscape" horizontalDpi="360" verticalDpi="360" r:id="rId1"/>
  <headerFoot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9A852-0D06-4BD2-9C78-038BD3B84C54}">
  <sheetPr>
    <pageSetUpPr fitToPage="1"/>
  </sheetPr>
  <dimension ref="A1:L124"/>
  <sheetViews>
    <sheetView view="pageBreakPreview" zoomScaleNormal="70" zoomScaleSheetLayoutView="100" workbookViewId="0">
      <selection activeCell="B36" sqref="B36"/>
    </sheetView>
  </sheetViews>
  <sheetFormatPr defaultRowHeight="13.2"/>
  <cols>
    <col min="1" max="1" width="8.33203125" bestFit="1" customWidth="1"/>
    <col min="2" max="2" width="13.5546875" customWidth="1"/>
    <col min="3" max="3" width="14.88671875" bestFit="1" customWidth="1"/>
    <col min="4" max="4" width="57.5546875" style="80" bestFit="1" customWidth="1"/>
    <col min="5" max="5" width="9.6640625" bestFit="1" customWidth="1"/>
    <col min="6" max="6" width="14" bestFit="1" customWidth="1"/>
    <col min="7" max="7" width="14.6640625" customWidth="1"/>
    <col min="8" max="8" width="14.44140625" customWidth="1"/>
    <col min="9" max="9" width="20.5546875" bestFit="1" customWidth="1"/>
    <col min="11" max="11" width="9.5546875" bestFit="1" customWidth="1"/>
    <col min="12" max="12" width="15.88671875" bestFit="1" customWidth="1"/>
    <col min="13" max="13" width="14.44140625" bestFit="1" customWidth="1"/>
  </cols>
  <sheetData>
    <row r="1" spans="1:12" ht="17.399999999999999">
      <c r="A1" s="173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32"/>
      <c r="L1" s="33"/>
    </row>
    <row r="2" spans="1:12" ht="15" customHeight="1">
      <c r="A2" s="175" t="s">
        <v>104</v>
      </c>
      <c r="B2" s="176"/>
      <c r="C2" s="176"/>
      <c r="D2" s="176"/>
      <c r="E2" s="176"/>
      <c r="F2" s="176"/>
      <c r="G2" s="176"/>
      <c r="H2" s="176"/>
      <c r="I2" s="176"/>
      <c r="J2" s="176"/>
      <c r="K2" s="34"/>
      <c r="L2" s="35"/>
    </row>
    <row r="3" spans="1:12" ht="15" customHeight="1">
      <c r="A3" s="177" t="s">
        <v>60</v>
      </c>
      <c r="B3" s="178"/>
      <c r="C3" s="36"/>
      <c r="D3" s="75" t="s">
        <v>61</v>
      </c>
      <c r="E3" s="36"/>
      <c r="F3" s="36"/>
      <c r="G3" s="36"/>
      <c r="H3" s="36"/>
      <c r="I3" s="38"/>
      <c r="J3" s="35"/>
    </row>
    <row r="4" spans="1:12" ht="15" customHeight="1">
      <c r="A4" s="39" t="s">
        <v>180</v>
      </c>
      <c r="B4" s="40"/>
      <c r="C4" s="40"/>
      <c r="D4" s="76" t="s">
        <v>176</v>
      </c>
      <c r="E4" s="42"/>
      <c r="F4" s="42"/>
      <c r="G4" s="42"/>
      <c r="H4" s="42"/>
      <c r="I4" s="42"/>
      <c r="J4" s="43"/>
      <c r="L4">
        <f>0.15/0.2</f>
        <v>0.74999999999999989</v>
      </c>
    </row>
    <row r="5" spans="1:12" ht="15" customHeight="1">
      <c r="A5" s="44"/>
      <c r="C5" s="45"/>
      <c r="D5" s="77"/>
      <c r="E5" s="46"/>
      <c r="F5" s="46"/>
      <c r="J5" s="47"/>
      <c r="L5">
        <f>L6/0.08</f>
        <v>6.88</v>
      </c>
    </row>
    <row r="6" spans="1:12">
      <c r="A6" s="48" t="s">
        <v>62</v>
      </c>
      <c r="B6" s="36"/>
      <c r="C6" s="36"/>
      <c r="D6" s="78" t="s">
        <v>63</v>
      </c>
      <c r="E6" s="36"/>
      <c r="F6" s="36"/>
      <c r="G6" s="36"/>
      <c r="H6" s="36"/>
      <c r="I6" s="36"/>
      <c r="J6" s="35"/>
      <c r="L6">
        <f>0.74-L7</f>
        <v>0.5504</v>
      </c>
    </row>
    <row r="7" spans="1:12" ht="15" customHeight="1">
      <c r="A7" s="39" t="s">
        <v>178</v>
      </c>
      <c r="B7" s="50"/>
      <c r="C7" s="50"/>
      <c r="D7" s="76" t="s">
        <v>59</v>
      </c>
      <c r="E7" s="42"/>
      <c r="F7" s="42"/>
      <c r="G7" s="42"/>
      <c r="H7" s="42"/>
      <c r="I7" s="42"/>
      <c r="J7" s="43"/>
      <c r="L7" s="152">
        <f>2.37*0.08</f>
        <v>0.18960000000000002</v>
      </c>
    </row>
    <row r="8" spans="1:12" ht="15" customHeight="1">
      <c r="A8" s="44"/>
      <c r="B8" s="36"/>
      <c r="C8" s="36"/>
      <c r="D8" s="79"/>
      <c r="E8" s="36"/>
      <c r="F8" s="36"/>
      <c r="G8" s="36"/>
      <c r="H8" s="36"/>
      <c r="I8" s="36"/>
      <c r="J8" s="47"/>
    </row>
    <row r="9" spans="1:12" ht="25.5" customHeight="1">
      <c r="A9" s="48" t="s">
        <v>87</v>
      </c>
      <c r="B9" s="36"/>
      <c r="C9" s="36"/>
      <c r="D9" s="78" t="s">
        <v>64</v>
      </c>
      <c r="E9" s="51" t="s">
        <v>119</v>
      </c>
      <c r="F9" s="51" t="s">
        <v>120</v>
      </c>
      <c r="G9" s="52" t="s">
        <v>65</v>
      </c>
      <c r="H9" s="150" t="s">
        <v>66</v>
      </c>
      <c r="I9" s="179" t="s">
        <v>67</v>
      </c>
      <c r="J9" s="180"/>
      <c r="L9">
        <f>0.42/0.08</f>
        <v>5.25</v>
      </c>
    </row>
    <row r="10" spans="1:12" ht="39.75" customHeight="1">
      <c r="A10" s="55" t="s">
        <v>179</v>
      </c>
      <c r="B10" s="42"/>
      <c r="C10" s="42"/>
      <c r="D10" s="149" t="s">
        <v>105</v>
      </c>
      <c r="E10" s="82">
        <f>'BDI Geral'!$C$25</f>
        <v>0.21995751677557585</v>
      </c>
      <c r="F10" s="82">
        <f>'BDI Diferenciado'!C25</f>
        <v>0.15278047942916406</v>
      </c>
      <c r="G10" s="54" t="e">
        <f>I56</f>
        <v>#REF!</v>
      </c>
      <c r="H10" s="146" t="s">
        <v>169</v>
      </c>
      <c r="I10" s="181" t="s">
        <v>118</v>
      </c>
      <c r="J10" s="182"/>
      <c r="L10">
        <f>0.74/0.2</f>
        <v>3.6999999999999997</v>
      </c>
    </row>
    <row r="11" spans="1:12" ht="19.5" customHeight="1">
      <c r="A11" s="164" t="s">
        <v>68</v>
      </c>
      <c r="B11" s="164"/>
      <c r="C11" s="164"/>
      <c r="D11" s="164"/>
      <c r="E11" s="164"/>
      <c r="F11" s="164"/>
      <c r="G11" s="164"/>
      <c r="H11" s="164"/>
      <c r="I11" s="164"/>
      <c r="J11" s="164"/>
      <c r="L11" s="151">
        <v>0.74</v>
      </c>
    </row>
    <row r="12" spans="1:12">
      <c r="A12" s="165"/>
      <c r="B12" s="165"/>
      <c r="C12" s="165"/>
      <c r="D12" s="165"/>
      <c r="E12" s="165"/>
      <c r="F12" s="165"/>
      <c r="G12" s="165"/>
      <c r="H12" s="165"/>
      <c r="I12" s="165"/>
      <c r="J12" s="165"/>
    </row>
    <row r="13" spans="1:12" ht="27.75" customHeight="1">
      <c r="A13" s="56" t="s">
        <v>0</v>
      </c>
      <c r="B13" s="56" t="s">
        <v>14</v>
      </c>
      <c r="C13" s="56" t="s">
        <v>70</v>
      </c>
      <c r="D13" s="57" t="s">
        <v>71</v>
      </c>
      <c r="E13" s="57" t="s">
        <v>72</v>
      </c>
      <c r="F13" s="57" t="s">
        <v>73</v>
      </c>
      <c r="G13" s="57" t="s">
        <v>74</v>
      </c>
      <c r="H13" s="57" t="s">
        <v>75</v>
      </c>
      <c r="I13" s="57" t="s">
        <v>76</v>
      </c>
      <c r="J13" s="57" t="s">
        <v>69</v>
      </c>
    </row>
    <row r="14" spans="1:12" ht="15" customHeight="1">
      <c r="A14" s="162" t="s">
        <v>134</v>
      </c>
      <c r="B14" s="163"/>
      <c r="C14" s="163"/>
      <c r="D14" s="163"/>
      <c r="E14" s="163"/>
      <c r="F14" s="163"/>
      <c r="G14" s="163"/>
      <c r="H14" s="163"/>
      <c r="I14" s="141" t="e">
        <f>I17</f>
        <v>#REF!</v>
      </c>
      <c r="J14" s="142" t="e">
        <f>I14/$I$56</f>
        <v>#REF!</v>
      </c>
    </row>
    <row r="15" spans="1:12" ht="26.4">
      <c r="A15" s="5" t="s">
        <v>3</v>
      </c>
      <c r="B15" s="5">
        <v>90777</v>
      </c>
      <c r="C15" s="1" t="s">
        <v>13</v>
      </c>
      <c r="D15" s="6" t="s">
        <v>152</v>
      </c>
      <c r="E15" s="5" t="s">
        <v>121</v>
      </c>
      <c r="F15" s="10">
        <f>'Memória de Cálculo'!J15</f>
        <v>6</v>
      </c>
      <c r="G15" s="83">
        <v>93.45</v>
      </c>
      <c r="H15" s="60">
        <f>TRUNC(G15+G15*$E$10,2)</f>
        <v>114</v>
      </c>
      <c r="I15" s="61">
        <f>TRUNC(H15*F15,2)</f>
        <v>684</v>
      </c>
      <c r="J15" s="144" t="e">
        <f>I15/$I$56</f>
        <v>#REF!</v>
      </c>
    </row>
    <row r="16" spans="1:12">
      <c r="A16" s="5" t="s">
        <v>4</v>
      </c>
      <c r="B16" s="5">
        <v>90776</v>
      </c>
      <c r="C16" s="1" t="s">
        <v>13</v>
      </c>
      <c r="D16" s="6" t="s">
        <v>153</v>
      </c>
      <c r="E16" s="5" t="s">
        <v>121</v>
      </c>
      <c r="F16" s="10" t="e">
        <f>'Memória de Cálculo'!#REF!</f>
        <v>#REF!</v>
      </c>
      <c r="G16" s="83">
        <v>38.159999999999997</v>
      </c>
      <c r="H16" s="60">
        <f>TRUNC(G16+G16*$E$10,2)</f>
        <v>46.55</v>
      </c>
      <c r="I16" s="61" t="e">
        <f>TRUNC(H16*F16,2)</f>
        <v>#REF!</v>
      </c>
      <c r="J16" s="144" t="e">
        <f>I16/$I$56</f>
        <v>#REF!</v>
      </c>
    </row>
    <row r="17" spans="1:10" ht="14.4">
      <c r="A17" s="169" t="s">
        <v>77</v>
      </c>
      <c r="B17" s="169"/>
      <c r="C17" s="169"/>
      <c r="D17" s="169"/>
      <c r="E17" s="169"/>
      <c r="F17" s="169"/>
      <c r="G17" s="169"/>
      <c r="H17" s="169"/>
      <c r="I17" s="62" t="e">
        <f>SUM(I15:I16)</f>
        <v>#REF!</v>
      </c>
      <c r="J17" s="145" t="e">
        <f>I17/$I$56</f>
        <v>#REF!</v>
      </c>
    </row>
    <row r="18" spans="1:10" ht="13.8">
      <c r="A18" s="166"/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5" customHeight="1">
      <c r="A19" s="162" t="s">
        <v>146</v>
      </c>
      <c r="B19" s="163"/>
      <c r="C19" s="163"/>
      <c r="D19" s="163"/>
      <c r="E19" s="163"/>
      <c r="F19" s="163"/>
      <c r="G19" s="163"/>
      <c r="H19" s="163"/>
      <c r="I19" s="141" t="e">
        <f>I23</f>
        <v>#REF!</v>
      </c>
      <c r="J19" s="142" t="e">
        <f>I19/$I$56</f>
        <v>#REF!</v>
      </c>
    </row>
    <row r="20" spans="1:10">
      <c r="A20" s="5" t="s">
        <v>5</v>
      </c>
      <c r="B20" s="5" t="s">
        <v>58</v>
      </c>
      <c r="C20" s="1" t="s">
        <v>88</v>
      </c>
      <c r="D20" s="6" t="s">
        <v>170</v>
      </c>
      <c r="E20" s="5" t="s">
        <v>2</v>
      </c>
      <c r="F20" s="10" t="e">
        <f>'Memória de Cálculo'!#REF!</f>
        <v>#REF!</v>
      </c>
      <c r="G20" s="83">
        <f>'Composições Unitárias'!$H$28</f>
        <v>523.39</v>
      </c>
      <c r="H20" s="60">
        <f>TRUNC(G20+G20*$E$10,2)</f>
        <v>638.51</v>
      </c>
      <c r="I20" s="61" t="e">
        <f>TRUNC(H20*F20,2)</f>
        <v>#REF!</v>
      </c>
      <c r="J20" s="144" t="e">
        <f>I20/$I$56</f>
        <v>#REF!</v>
      </c>
    </row>
    <row r="21" spans="1:10" ht="39.6">
      <c r="A21" s="5" t="s">
        <v>6</v>
      </c>
      <c r="B21" s="5">
        <v>93584</v>
      </c>
      <c r="C21" s="1" t="s">
        <v>13</v>
      </c>
      <c r="D21" s="6" t="s">
        <v>161</v>
      </c>
      <c r="E21" s="5" t="s">
        <v>2</v>
      </c>
      <c r="F21" s="10" t="e">
        <f>'Memória de Cálculo'!#REF!</f>
        <v>#REF!</v>
      </c>
      <c r="G21" s="83">
        <v>851.97</v>
      </c>
      <c r="H21" s="60">
        <f>TRUNC(G21+G21*$E$10,2)</f>
        <v>1039.3599999999999</v>
      </c>
      <c r="I21" s="61" t="e">
        <f>TRUNC(H21*F21,2)</f>
        <v>#REF!</v>
      </c>
      <c r="J21" s="144" t="e">
        <f>I21/$I$56</f>
        <v>#REF!</v>
      </c>
    </row>
    <row r="22" spans="1:10" ht="39.6">
      <c r="A22" s="5" t="s">
        <v>133</v>
      </c>
      <c r="B22" s="5">
        <v>93207</v>
      </c>
      <c r="C22" s="1" t="s">
        <v>13</v>
      </c>
      <c r="D22" s="6" t="s">
        <v>162</v>
      </c>
      <c r="E22" s="5" t="s">
        <v>2</v>
      </c>
      <c r="F22" s="10" t="e">
        <f>'Memória de Cálculo'!#REF!</f>
        <v>#REF!</v>
      </c>
      <c r="G22" s="83">
        <v>1096.78</v>
      </c>
      <c r="H22" s="60">
        <f>TRUNC(G22+G22*$E$10,2)</f>
        <v>1338.02</v>
      </c>
      <c r="I22" s="61" t="e">
        <f>TRUNC(H22*F22,2)</f>
        <v>#REF!</v>
      </c>
      <c r="J22" s="144" t="e">
        <f>I22/$I$56</f>
        <v>#REF!</v>
      </c>
    </row>
    <row r="23" spans="1:10" ht="14.4">
      <c r="A23" s="169" t="s">
        <v>77</v>
      </c>
      <c r="B23" s="169"/>
      <c r="C23" s="169"/>
      <c r="D23" s="169"/>
      <c r="E23" s="169"/>
      <c r="F23" s="169"/>
      <c r="G23" s="169"/>
      <c r="H23" s="169"/>
      <c r="I23" s="62" t="e">
        <f>SUM(I20:I22)</f>
        <v>#REF!</v>
      </c>
      <c r="J23" s="145" t="e">
        <f>I23/$I$56</f>
        <v>#REF!</v>
      </c>
    </row>
    <row r="24" spans="1:10" ht="13.8">
      <c r="A24" s="166"/>
      <c r="B24" s="167"/>
      <c r="C24" s="167"/>
      <c r="D24" s="167"/>
      <c r="E24" s="167"/>
      <c r="F24" s="167"/>
      <c r="G24" s="167"/>
      <c r="H24" s="167"/>
      <c r="I24" s="167"/>
      <c r="J24" s="168"/>
    </row>
    <row r="25" spans="1:10" ht="12.75" customHeight="1">
      <c r="A25" s="162" t="s">
        <v>135</v>
      </c>
      <c r="B25" s="163"/>
      <c r="C25" s="163"/>
      <c r="D25" s="163"/>
      <c r="E25" s="163"/>
      <c r="F25" s="163"/>
      <c r="G25" s="163"/>
      <c r="H25" s="163"/>
      <c r="I25" s="141" t="e">
        <f>TRUNC((SUM(I28,I33,I38)),2)</f>
        <v>#REF!</v>
      </c>
      <c r="J25" s="142" t="e">
        <f>I25/$I$56</f>
        <v>#REF!</v>
      </c>
    </row>
    <row r="26" spans="1:10">
      <c r="A26" s="63" t="s">
        <v>7</v>
      </c>
      <c r="B26" s="170" t="s">
        <v>136</v>
      </c>
      <c r="C26" s="171"/>
      <c r="D26" s="171"/>
      <c r="E26" s="171"/>
      <c r="F26" s="171"/>
      <c r="G26" s="171"/>
      <c r="H26" s="171"/>
      <c r="I26" s="171"/>
      <c r="J26" s="172"/>
    </row>
    <row r="27" spans="1:10" ht="26.4">
      <c r="A27" s="7" t="s">
        <v>109</v>
      </c>
      <c r="B27" s="9">
        <v>100576</v>
      </c>
      <c r="C27" s="8" t="s">
        <v>13</v>
      </c>
      <c r="D27" s="140" t="s">
        <v>147</v>
      </c>
      <c r="E27" s="1" t="s">
        <v>2</v>
      </c>
      <c r="F27" s="10" t="e">
        <f>'Memória de Cálculo'!#REF!</f>
        <v>#REF!</v>
      </c>
      <c r="G27" s="83">
        <v>2.65</v>
      </c>
      <c r="H27" s="60">
        <f>TRUNC(G27+G27*$E$10,2)</f>
        <v>3.23</v>
      </c>
      <c r="I27" s="61" t="e">
        <f t="shared" ref="I27" si="0">TRUNC(H27*F27,2)</f>
        <v>#REF!</v>
      </c>
      <c r="J27" s="144" t="e">
        <f>I27/$I$56</f>
        <v>#REF!</v>
      </c>
    </row>
    <row r="28" spans="1:10" ht="14.4">
      <c r="A28" s="169" t="s">
        <v>77</v>
      </c>
      <c r="B28" s="169"/>
      <c r="C28" s="169"/>
      <c r="D28" s="169"/>
      <c r="E28" s="169"/>
      <c r="F28" s="169"/>
      <c r="G28" s="169"/>
      <c r="H28" s="169"/>
      <c r="I28" s="62" t="e">
        <f>SUM(I27:I27)</f>
        <v>#REF!</v>
      </c>
      <c r="J28" s="145" t="e">
        <f>I28/$I$56</f>
        <v>#REF!</v>
      </c>
    </row>
    <row r="29" spans="1:10">
      <c r="A29" s="63" t="s">
        <v>8</v>
      </c>
      <c r="B29" s="170" t="s">
        <v>137</v>
      </c>
      <c r="C29" s="171"/>
      <c r="D29" s="171"/>
      <c r="E29" s="171"/>
      <c r="F29" s="171"/>
      <c r="G29" s="171"/>
      <c r="H29" s="171"/>
      <c r="I29" s="171"/>
      <c r="J29" s="172"/>
    </row>
    <row r="30" spans="1:10" ht="26.4">
      <c r="A30" s="4" t="s">
        <v>110</v>
      </c>
      <c r="B30" s="9">
        <v>101114</v>
      </c>
      <c r="C30" s="8" t="s">
        <v>13</v>
      </c>
      <c r="D30" s="140" t="s">
        <v>145</v>
      </c>
      <c r="E30" s="1" t="s">
        <v>10</v>
      </c>
      <c r="F30" s="10" t="e">
        <f>'Memória de Cálculo'!#REF!</f>
        <v>#REF!</v>
      </c>
      <c r="G30" s="83">
        <v>3.91</v>
      </c>
      <c r="H30" s="60">
        <f t="shared" ref="H30" si="1">TRUNC(G30+G30*$E$10,2)</f>
        <v>4.7699999999999996</v>
      </c>
      <c r="I30" s="61" t="e">
        <f t="shared" ref="I30:I32" si="2">TRUNC(H30*F30,2)</f>
        <v>#REF!</v>
      </c>
      <c r="J30" s="144" t="e">
        <f>I30/$I$56</f>
        <v>#REF!</v>
      </c>
    </row>
    <row r="31" spans="1:10" ht="39.6">
      <c r="A31" s="4" t="s">
        <v>111</v>
      </c>
      <c r="B31" s="9">
        <v>95875</v>
      </c>
      <c r="C31" s="8" t="s">
        <v>13</v>
      </c>
      <c r="D31" s="140" t="s">
        <v>160</v>
      </c>
      <c r="E31" s="1" t="s">
        <v>108</v>
      </c>
      <c r="F31" s="10" t="e">
        <f>'Memória de Cálculo'!#REF!</f>
        <v>#REF!</v>
      </c>
      <c r="G31" s="83">
        <v>2.31</v>
      </c>
      <c r="H31" s="60">
        <f t="shared" ref="H31" si="3">TRUNC(G31+G31*$F$10,2)</f>
        <v>2.66</v>
      </c>
      <c r="I31" s="61" t="e">
        <f t="shared" si="2"/>
        <v>#REF!</v>
      </c>
      <c r="J31" s="144" t="e">
        <f>I31/$I$56</f>
        <v>#REF!</v>
      </c>
    </row>
    <row r="32" spans="1:10" ht="39.6">
      <c r="A32" s="4" t="s">
        <v>148</v>
      </c>
      <c r="B32" s="9" t="s">
        <v>126</v>
      </c>
      <c r="C32" s="8" t="s">
        <v>88</v>
      </c>
      <c r="D32" s="140" t="s">
        <v>150</v>
      </c>
      <c r="E32" s="1" t="s">
        <v>10</v>
      </c>
      <c r="F32" s="10" t="e">
        <f>'Memória de Cálculo'!#REF!</f>
        <v>#REF!</v>
      </c>
      <c r="G32" s="83">
        <f>'Composições Unitárias'!$H$53</f>
        <v>11.45</v>
      </c>
      <c r="H32" s="60">
        <f>TRUNC(G32+G32*$E$10,2)</f>
        <v>13.96</v>
      </c>
      <c r="I32" s="61" t="e">
        <f t="shared" si="2"/>
        <v>#REF!</v>
      </c>
      <c r="J32" s="156" t="e">
        <f>I32/$I$56</f>
        <v>#REF!</v>
      </c>
    </row>
    <row r="33" spans="1:10" ht="14.4">
      <c r="A33" s="183" t="s">
        <v>77</v>
      </c>
      <c r="B33" s="184"/>
      <c r="C33" s="184"/>
      <c r="D33" s="184"/>
      <c r="E33" s="184"/>
      <c r="F33" s="184"/>
      <c r="G33" s="184"/>
      <c r="H33" s="185"/>
      <c r="I33" s="62" t="e">
        <f>SUM(I30:I32)</f>
        <v>#REF!</v>
      </c>
      <c r="J33" s="145" t="e">
        <f>I33/$I$56</f>
        <v>#REF!</v>
      </c>
    </row>
    <row r="34" spans="1:10">
      <c r="A34" s="63" t="s">
        <v>46</v>
      </c>
      <c r="B34" s="170" t="s">
        <v>138</v>
      </c>
      <c r="C34" s="171"/>
      <c r="D34" s="171"/>
      <c r="E34" s="171"/>
      <c r="F34" s="171"/>
      <c r="G34" s="171"/>
      <c r="H34" s="171"/>
      <c r="I34" s="171"/>
      <c r="J34" s="172"/>
    </row>
    <row r="35" spans="1:10" ht="26.4">
      <c r="A35" s="4" t="s">
        <v>112</v>
      </c>
      <c r="B35" s="9">
        <v>101114</v>
      </c>
      <c r="C35" s="8" t="s">
        <v>13</v>
      </c>
      <c r="D35" s="140" t="s">
        <v>145</v>
      </c>
      <c r="E35" s="1" t="s">
        <v>10</v>
      </c>
      <c r="F35" s="10" t="e">
        <f>'Memória de Cálculo'!#REF!</f>
        <v>#REF!</v>
      </c>
      <c r="G35" s="83">
        <v>3.91</v>
      </c>
      <c r="H35" s="60">
        <f t="shared" ref="H35" si="4">TRUNC(G35+G35*$E$10,2)</f>
        <v>4.7699999999999996</v>
      </c>
      <c r="I35" s="61" t="e">
        <f t="shared" ref="I35:I37" si="5">TRUNC(H35*F35,2)</f>
        <v>#REF!</v>
      </c>
      <c r="J35" s="144" t="e">
        <f>I35/$I$56</f>
        <v>#REF!</v>
      </c>
    </row>
    <row r="36" spans="1:10" ht="39.6">
      <c r="A36" s="4" t="s">
        <v>113</v>
      </c>
      <c r="B36" s="9">
        <v>95875</v>
      </c>
      <c r="C36" s="8" t="s">
        <v>13</v>
      </c>
      <c r="D36" s="140" t="s">
        <v>160</v>
      </c>
      <c r="E36" s="1" t="s">
        <v>108</v>
      </c>
      <c r="F36" s="10" t="e">
        <f>'Memória de Cálculo'!#REF!</f>
        <v>#REF!</v>
      </c>
      <c r="G36" s="83">
        <v>2.31</v>
      </c>
      <c r="H36" s="60">
        <f>TRUNC(G36+G36*$F$10,2)</f>
        <v>2.66</v>
      </c>
      <c r="I36" s="61" t="e">
        <f t="shared" si="5"/>
        <v>#REF!</v>
      </c>
      <c r="J36" s="144" t="e">
        <f>I36/$I$56</f>
        <v>#REF!</v>
      </c>
    </row>
    <row r="37" spans="1:10" ht="39.6">
      <c r="A37" s="4" t="s">
        <v>151</v>
      </c>
      <c r="B37" s="9" t="s">
        <v>126</v>
      </c>
      <c r="C37" s="8" t="s">
        <v>88</v>
      </c>
      <c r="D37" s="140" t="s">
        <v>149</v>
      </c>
      <c r="E37" s="1" t="s">
        <v>10</v>
      </c>
      <c r="F37" s="10" t="e">
        <f>'Memória de Cálculo'!#REF!</f>
        <v>#REF!</v>
      </c>
      <c r="G37" s="83">
        <f>'Composições Unitárias'!$H$53</f>
        <v>11.45</v>
      </c>
      <c r="H37" s="60">
        <f t="shared" ref="H37" si="6">TRUNC(G37+G37*$E$10,2)</f>
        <v>13.96</v>
      </c>
      <c r="I37" s="61" t="e">
        <f t="shared" si="5"/>
        <v>#REF!</v>
      </c>
      <c r="J37" s="156" t="e">
        <f>I37/$I$56</f>
        <v>#REF!</v>
      </c>
    </row>
    <row r="38" spans="1:10" ht="14.4">
      <c r="A38" s="183" t="s">
        <v>77</v>
      </c>
      <c r="B38" s="184"/>
      <c r="C38" s="184"/>
      <c r="D38" s="184"/>
      <c r="E38" s="184"/>
      <c r="F38" s="184"/>
      <c r="G38" s="184"/>
      <c r="H38" s="185"/>
      <c r="I38" s="62" t="e">
        <f>SUM(I35:I37)</f>
        <v>#REF!</v>
      </c>
      <c r="J38" s="145" t="e">
        <f>I38/$I$56</f>
        <v>#REF!</v>
      </c>
    </row>
    <row r="39" spans="1:10" ht="13.8">
      <c r="A39" s="166"/>
      <c r="B39" s="167"/>
      <c r="C39" s="167"/>
      <c r="D39" s="167"/>
      <c r="E39" s="167"/>
      <c r="F39" s="167"/>
      <c r="G39" s="167"/>
      <c r="H39" s="167"/>
      <c r="I39" s="167"/>
      <c r="J39" s="168"/>
    </row>
    <row r="40" spans="1:10" ht="12.75" customHeight="1">
      <c r="A40" s="162" t="s">
        <v>139</v>
      </c>
      <c r="B40" s="163"/>
      <c r="C40" s="163"/>
      <c r="D40" s="163"/>
      <c r="E40" s="163"/>
      <c r="F40" s="163"/>
      <c r="G40" s="163"/>
      <c r="H40" s="163"/>
      <c r="I40" s="141" t="e">
        <f>TRUNC((SUM(I49,I54,I43,I46)),2)</f>
        <v>#REF!</v>
      </c>
      <c r="J40" s="142" t="e">
        <f>I40/$I$56</f>
        <v>#REF!</v>
      </c>
    </row>
    <row r="41" spans="1:10">
      <c r="A41" s="63" t="s">
        <v>9</v>
      </c>
      <c r="B41" s="170" t="s">
        <v>106</v>
      </c>
      <c r="C41" s="171"/>
      <c r="D41" s="171"/>
      <c r="E41" s="171"/>
      <c r="F41" s="171"/>
      <c r="G41" s="171"/>
      <c r="H41" s="171"/>
      <c r="I41" s="171"/>
      <c r="J41" s="172"/>
    </row>
    <row r="42" spans="1:10" ht="39.6">
      <c r="A42" s="4" t="s">
        <v>114</v>
      </c>
      <c r="B42" s="2">
        <v>101169</v>
      </c>
      <c r="C42" s="8" t="s">
        <v>13</v>
      </c>
      <c r="D42" s="3" t="s">
        <v>199</v>
      </c>
      <c r="E42" s="5" t="s">
        <v>2</v>
      </c>
      <c r="F42" s="10">
        <f>7*290.14</f>
        <v>2030.98</v>
      </c>
      <c r="G42" s="83">
        <v>72.349999999999994</v>
      </c>
      <c r="H42" s="60">
        <f t="shared" ref="H42" si="7">TRUNC(G42+G42*$E$10,2)</f>
        <v>88.26</v>
      </c>
      <c r="I42" s="61">
        <f t="shared" ref="I42" si="8">TRUNC(H42*F42,2)</f>
        <v>179254.29</v>
      </c>
      <c r="J42" s="144" t="e">
        <f>I42/$I$56</f>
        <v>#REF!</v>
      </c>
    </row>
    <row r="43" spans="1:10" ht="14.4">
      <c r="A43" s="183" t="s">
        <v>77</v>
      </c>
      <c r="B43" s="184"/>
      <c r="C43" s="184"/>
      <c r="D43" s="184"/>
      <c r="E43" s="184"/>
      <c r="F43" s="184"/>
      <c r="G43" s="184"/>
      <c r="H43" s="185"/>
      <c r="I43" s="62">
        <f>SUM(I42:I42)</f>
        <v>179254.29</v>
      </c>
      <c r="J43" s="145" t="e">
        <f>I43/$I$56</f>
        <v>#REF!</v>
      </c>
    </row>
    <row r="44" spans="1:10">
      <c r="A44" s="63" t="s">
        <v>47</v>
      </c>
      <c r="B44" s="170" t="s">
        <v>107</v>
      </c>
      <c r="C44" s="171"/>
      <c r="D44" s="171"/>
      <c r="E44" s="171"/>
      <c r="F44" s="171"/>
      <c r="G44" s="171"/>
      <c r="H44" s="171"/>
      <c r="I44" s="171"/>
      <c r="J44" s="172"/>
    </row>
    <row r="45" spans="1:10" ht="26.4">
      <c r="A45" s="4" t="s">
        <v>115</v>
      </c>
      <c r="B45" s="2" t="s">
        <v>130</v>
      </c>
      <c r="C45" s="8" t="s">
        <v>88</v>
      </c>
      <c r="D45" s="3" t="s">
        <v>156</v>
      </c>
      <c r="E45" s="5" t="s">
        <v>157</v>
      </c>
      <c r="F45" s="10" t="e">
        <f>'Memória de Cálculo'!#REF!</f>
        <v>#REF!</v>
      </c>
      <c r="G45" s="83">
        <f>'Composições Unitárias'!$H$72</f>
        <v>409.96000000000004</v>
      </c>
      <c r="H45" s="60">
        <f t="shared" ref="H45" si="9">TRUNC(G45+G45*$E$10,2)</f>
        <v>500.13</v>
      </c>
      <c r="I45" s="61" t="e">
        <f t="shared" ref="I45" si="10">TRUNC(H45*F45,2)</f>
        <v>#REF!</v>
      </c>
      <c r="J45" s="156" t="e">
        <f>I45/$I$56</f>
        <v>#REF!</v>
      </c>
    </row>
    <row r="46" spans="1:10" ht="14.4">
      <c r="A46" s="183" t="s">
        <v>77</v>
      </c>
      <c r="B46" s="184"/>
      <c r="C46" s="184"/>
      <c r="D46" s="184"/>
      <c r="E46" s="184"/>
      <c r="F46" s="184"/>
      <c r="G46" s="184"/>
      <c r="H46" s="185"/>
      <c r="I46" s="62" t="e">
        <f>SUM(I45:I45)</f>
        <v>#REF!</v>
      </c>
      <c r="J46" s="145" t="e">
        <f>I46/$I$56</f>
        <v>#REF!</v>
      </c>
    </row>
    <row r="47" spans="1:10">
      <c r="A47" s="63" t="s">
        <v>140</v>
      </c>
      <c r="B47" s="170" t="s">
        <v>154</v>
      </c>
      <c r="C47" s="171"/>
      <c r="D47" s="171"/>
      <c r="E47" s="171"/>
      <c r="F47" s="171"/>
      <c r="G47" s="171"/>
      <c r="H47" s="171"/>
      <c r="I47" s="171"/>
      <c r="J47" s="172"/>
    </row>
    <row r="48" spans="1:10" ht="66">
      <c r="A48" s="7" t="s">
        <v>141</v>
      </c>
      <c r="B48" s="9">
        <v>94273</v>
      </c>
      <c r="C48" s="8" t="s">
        <v>13</v>
      </c>
      <c r="D48" s="140" t="s">
        <v>158</v>
      </c>
      <c r="E48" s="1" t="s">
        <v>1</v>
      </c>
      <c r="F48" s="10">
        <f>'Memória de Cálculo'!J52</f>
        <v>650.79999999999995</v>
      </c>
      <c r="G48" s="83">
        <v>48.52</v>
      </c>
      <c r="H48" s="60">
        <f>TRUNC(G48+G48*$E$10,2)</f>
        <v>59.19</v>
      </c>
      <c r="I48" s="61">
        <f>TRUNC(H48*F48,2)</f>
        <v>38520.85</v>
      </c>
      <c r="J48" s="144" t="e">
        <f>I48/$I$56</f>
        <v>#REF!</v>
      </c>
    </row>
    <row r="49" spans="1:11" ht="14.4">
      <c r="A49" s="169" t="s">
        <v>77</v>
      </c>
      <c r="B49" s="169"/>
      <c r="C49" s="169"/>
      <c r="D49" s="169"/>
      <c r="E49" s="169"/>
      <c r="F49" s="169"/>
      <c r="G49" s="169"/>
      <c r="H49" s="169"/>
      <c r="I49" s="62">
        <f>SUM(I48:I48)</f>
        <v>38520.85</v>
      </c>
      <c r="J49" s="145" t="e">
        <f>I49/$I$56</f>
        <v>#REF!</v>
      </c>
    </row>
    <row r="50" spans="1:11">
      <c r="A50" s="63" t="s">
        <v>142</v>
      </c>
      <c r="B50" s="170" t="s">
        <v>155</v>
      </c>
      <c r="C50" s="171"/>
      <c r="D50" s="171"/>
      <c r="E50" s="171"/>
      <c r="F50" s="171"/>
      <c r="G50" s="171"/>
      <c r="H50" s="171"/>
      <c r="I50" s="171"/>
      <c r="J50" s="172"/>
    </row>
    <row r="51" spans="1:11" ht="52.8">
      <c r="A51" s="4" t="s">
        <v>143</v>
      </c>
      <c r="B51" s="2">
        <v>94992</v>
      </c>
      <c r="C51" s="8" t="s">
        <v>13</v>
      </c>
      <c r="D51" s="3" t="s">
        <v>163</v>
      </c>
      <c r="E51" s="5" t="s">
        <v>2</v>
      </c>
      <c r="F51" s="10" t="e">
        <f>'Memória de Cálculo'!#REF!</f>
        <v>#REF!</v>
      </c>
      <c r="G51" s="83">
        <v>85.05</v>
      </c>
      <c r="H51" s="60">
        <f t="shared" ref="H51:H53" si="11">TRUNC(G51+G51*$E$10,2)</f>
        <v>103.75</v>
      </c>
      <c r="I51" s="61" t="e">
        <f t="shared" ref="I51:I53" si="12">TRUNC(H51*F51,2)</f>
        <v>#REF!</v>
      </c>
      <c r="J51" s="144" t="e">
        <f>I51/$I$56</f>
        <v>#REF!</v>
      </c>
    </row>
    <row r="52" spans="1:11" ht="39.6">
      <c r="A52" s="4" t="s">
        <v>144</v>
      </c>
      <c r="B52" s="2" t="s">
        <v>165</v>
      </c>
      <c r="C52" s="8" t="s">
        <v>88</v>
      </c>
      <c r="D52" s="3" t="s">
        <v>164</v>
      </c>
      <c r="E52" s="5" t="s">
        <v>157</v>
      </c>
      <c r="F52" s="10" t="e">
        <f>'Memória de Cálculo'!#REF!</f>
        <v>#REF!</v>
      </c>
      <c r="G52" s="83">
        <f>'Composições Unitárias'!$H$89</f>
        <v>467.75</v>
      </c>
      <c r="H52" s="60">
        <f t="shared" si="11"/>
        <v>570.63</v>
      </c>
      <c r="I52" s="61" t="e">
        <f t="shared" si="12"/>
        <v>#REF!</v>
      </c>
      <c r="J52" s="156" t="e">
        <f>I52/$I$56</f>
        <v>#REF!</v>
      </c>
    </row>
    <row r="53" spans="1:11" ht="26.4">
      <c r="A53" s="4" t="s">
        <v>166</v>
      </c>
      <c r="B53" s="2" t="s">
        <v>167</v>
      </c>
      <c r="C53" s="8" t="s">
        <v>88</v>
      </c>
      <c r="D53" s="3" t="s">
        <v>168</v>
      </c>
      <c r="E53" s="5" t="s">
        <v>1</v>
      </c>
      <c r="F53" s="10" t="e">
        <f>'Memória de Cálculo'!#REF!</f>
        <v>#REF!</v>
      </c>
      <c r="G53" s="83">
        <f>'Composições Unitárias'!$H$107</f>
        <v>55.76</v>
      </c>
      <c r="H53" s="60">
        <f t="shared" si="11"/>
        <v>68.02</v>
      </c>
      <c r="I53" s="61" t="e">
        <f t="shared" si="12"/>
        <v>#REF!</v>
      </c>
      <c r="J53" s="156" t="e">
        <f>I53/$I$56</f>
        <v>#REF!</v>
      </c>
    </row>
    <row r="54" spans="1:11" ht="14.4">
      <c r="A54" s="183" t="s">
        <v>77</v>
      </c>
      <c r="B54" s="184"/>
      <c r="C54" s="184"/>
      <c r="D54" s="184"/>
      <c r="E54" s="184"/>
      <c r="F54" s="184"/>
      <c r="G54" s="184"/>
      <c r="H54" s="185"/>
      <c r="I54" s="62" t="e">
        <f>SUM(I51:I53)</f>
        <v>#REF!</v>
      </c>
      <c r="J54" s="145" t="e">
        <f>I54/$I$56</f>
        <v>#REF!</v>
      </c>
    </row>
    <row r="55" spans="1:11" ht="13.8">
      <c r="A55" s="166"/>
      <c r="B55" s="167"/>
      <c r="C55" s="167"/>
      <c r="D55" s="167"/>
      <c r="E55" s="167"/>
      <c r="F55" s="167"/>
      <c r="G55" s="167"/>
      <c r="H55" s="167"/>
      <c r="I55" s="167"/>
      <c r="J55" s="168"/>
      <c r="K55" s="64"/>
    </row>
    <row r="56" spans="1:11" ht="13.8">
      <c r="A56" s="161" t="s">
        <v>78</v>
      </c>
      <c r="B56" s="161"/>
      <c r="C56" s="161"/>
      <c r="D56" s="161"/>
      <c r="E56" s="161"/>
      <c r="F56" s="161"/>
      <c r="G56" s="161"/>
      <c r="H56" s="161"/>
      <c r="I56" s="65" t="e">
        <f>TRUNC(SUM(I40,I19,I14,I25),2)</f>
        <v>#REF!</v>
      </c>
      <c r="J56" s="143" t="e">
        <f>SUM(J40,J19,J14)</f>
        <v>#REF!</v>
      </c>
    </row>
    <row r="57" spans="1:11">
      <c r="A57" s="66"/>
      <c r="B57" s="66"/>
      <c r="C57" s="66"/>
      <c r="D57" s="67"/>
      <c r="E57" s="66"/>
      <c r="F57" s="66"/>
      <c r="G57" s="66"/>
      <c r="H57" s="66"/>
      <c r="I57" s="66"/>
    </row>
    <row r="58" spans="1:11">
      <c r="A58" s="66"/>
      <c r="B58" s="66"/>
      <c r="C58" s="66"/>
      <c r="D58" s="67"/>
      <c r="E58" s="66"/>
      <c r="F58" s="147" t="e">
        <f>#REF!+#REF!+#REF!+#REF!+#REF!+#REF!+F51</f>
        <v>#REF!</v>
      </c>
      <c r="G58" s="66"/>
      <c r="H58" s="66"/>
      <c r="I58" s="66"/>
    </row>
    <row r="59" spans="1:11">
      <c r="A59" s="66"/>
      <c r="B59" s="66"/>
      <c r="C59" s="66"/>
      <c r="D59" s="67"/>
      <c r="E59" s="66"/>
      <c r="F59" s="66" t="e">
        <f>I56/F58</f>
        <v>#REF!</v>
      </c>
      <c r="G59" s="66"/>
      <c r="H59" s="66"/>
      <c r="I59" s="66"/>
    </row>
    <row r="60" spans="1:11">
      <c r="A60" s="66"/>
      <c r="B60" s="66"/>
      <c r="C60" s="66"/>
      <c r="D60" s="67"/>
      <c r="E60" s="66"/>
      <c r="F60" s="66"/>
      <c r="G60" s="66"/>
      <c r="H60" s="66"/>
      <c r="I60" s="66"/>
    </row>
    <row r="61" spans="1:11">
      <c r="A61" s="66"/>
      <c r="B61" s="66"/>
      <c r="C61" s="66"/>
      <c r="D61" s="67"/>
      <c r="E61" s="66"/>
      <c r="F61" s="66"/>
      <c r="G61" s="66"/>
      <c r="H61" s="66"/>
      <c r="I61" s="66"/>
    </row>
    <row r="62" spans="1:11">
      <c r="A62" s="66"/>
      <c r="B62" s="66"/>
      <c r="C62" s="66"/>
      <c r="D62" s="67"/>
      <c r="E62" s="66"/>
      <c r="F62" s="66"/>
      <c r="G62" s="66"/>
      <c r="H62" s="148" t="e">
        <f>1500000-I56</f>
        <v>#REF!</v>
      </c>
      <c r="I62" s="66"/>
    </row>
    <row r="63" spans="1:11">
      <c r="A63" s="66"/>
      <c r="B63" s="66"/>
      <c r="C63" s="66"/>
      <c r="D63" s="67"/>
      <c r="E63" s="66"/>
      <c r="F63" s="66"/>
      <c r="G63" s="66"/>
      <c r="H63" s="66" t="e">
        <f>H62/F59</f>
        <v>#REF!</v>
      </c>
      <c r="I63" s="66" t="e">
        <f>H63/7.6</f>
        <v>#REF!</v>
      </c>
    </row>
    <row r="64" spans="1:11">
      <c r="A64" s="66"/>
      <c r="B64" s="66"/>
      <c r="C64" s="66"/>
      <c r="D64" s="67"/>
      <c r="E64" s="66"/>
      <c r="F64" s="66"/>
      <c r="G64" s="66"/>
      <c r="H64" s="66"/>
      <c r="I64" s="66"/>
    </row>
    <row r="65" spans="1:9">
      <c r="A65" s="66"/>
      <c r="B65" s="66"/>
      <c r="C65" s="66"/>
      <c r="D65" s="67"/>
      <c r="E65" s="66"/>
      <c r="F65" s="66"/>
      <c r="G65" s="66"/>
      <c r="H65" s="66"/>
      <c r="I65" s="66"/>
    </row>
    <row r="66" spans="1:9">
      <c r="A66" s="66"/>
      <c r="B66" s="66"/>
      <c r="C66" s="66"/>
      <c r="D66" s="67"/>
      <c r="E66" s="66"/>
      <c r="F66" s="66"/>
      <c r="G66" s="66"/>
      <c r="H66" s="66"/>
      <c r="I66" s="66"/>
    </row>
    <row r="67" spans="1:9">
      <c r="A67" s="66"/>
      <c r="B67" s="66"/>
      <c r="C67" s="66"/>
      <c r="D67" s="67"/>
      <c r="E67" s="66"/>
      <c r="F67" s="66"/>
      <c r="G67" s="66"/>
      <c r="H67" s="66"/>
      <c r="I67" s="66"/>
    </row>
    <row r="68" spans="1:9">
      <c r="A68" s="66"/>
      <c r="B68" s="66"/>
      <c r="C68" s="66"/>
      <c r="D68" s="67"/>
      <c r="E68" s="66"/>
      <c r="F68" s="66"/>
      <c r="G68" s="66"/>
      <c r="H68" s="66"/>
      <c r="I68" s="66"/>
    </row>
    <row r="69" spans="1:9">
      <c r="A69" s="66"/>
      <c r="B69" s="66"/>
      <c r="C69" s="66"/>
      <c r="D69" s="67"/>
      <c r="E69" s="66"/>
      <c r="F69" s="66"/>
      <c r="G69" s="66"/>
      <c r="H69" s="66"/>
      <c r="I69" s="66"/>
    </row>
    <row r="70" spans="1:9">
      <c r="A70" s="66"/>
      <c r="B70" s="66"/>
      <c r="C70" s="66"/>
      <c r="D70" s="67"/>
      <c r="E70" s="66"/>
      <c r="F70" s="66"/>
      <c r="G70" s="66"/>
      <c r="H70" s="66"/>
      <c r="I70" s="66"/>
    </row>
    <row r="71" spans="1:9">
      <c r="A71" s="66"/>
      <c r="B71" s="66"/>
      <c r="C71" s="66"/>
      <c r="D71" s="67"/>
      <c r="E71" s="66"/>
      <c r="F71" s="66"/>
      <c r="G71" s="66"/>
      <c r="H71" s="66"/>
      <c r="I71" s="66"/>
    </row>
    <row r="72" spans="1:9">
      <c r="A72" s="66"/>
      <c r="B72" s="66"/>
      <c r="C72" s="66"/>
      <c r="D72" s="67"/>
      <c r="E72" s="66"/>
      <c r="F72" s="66"/>
      <c r="G72" s="66"/>
      <c r="H72" s="66"/>
      <c r="I72" s="66"/>
    </row>
    <row r="73" spans="1:9">
      <c r="A73" s="66"/>
      <c r="B73" s="66"/>
      <c r="C73" s="66"/>
      <c r="D73" s="67"/>
      <c r="E73" s="66"/>
      <c r="F73" s="66"/>
      <c r="G73" s="66"/>
      <c r="H73" s="66"/>
      <c r="I73" s="66"/>
    </row>
    <row r="74" spans="1:9">
      <c r="A74" s="66"/>
      <c r="B74" s="66"/>
      <c r="C74" s="66"/>
      <c r="D74" s="67"/>
      <c r="E74" s="66"/>
      <c r="F74" s="66"/>
      <c r="G74" s="66"/>
      <c r="H74" s="66"/>
      <c r="I74" s="66"/>
    </row>
    <row r="75" spans="1:9">
      <c r="A75" s="66"/>
      <c r="B75" s="66"/>
      <c r="C75" s="66"/>
      <c r="D75" s="67"/>
      <c r="E75" s="66"/>
      <c r="F75" s="66"/>
      <c r="G75" s="66"/>
      <c r="H75" s="66"/>
      <c r="I75" s="66"/>
    </row>
    <row r="76" spans="1:9">
      <c r="A76" s="66"/>
      <c r="B76" s="66"/>
      <c r="C76" s="66"/>
      <c r="D76" s="67"/>
      <c r="E76" s="66"/>
      <c r="F76" s="66"/>
      <c r="G76" s="66"/>
      <c r="H76" s="66"/>
      <c r="I76" s="66"/>
    </row>
    <row r="77" spans="1:9">
      <c r="A77" s="66"/>
      <c r="B77" s="66"/>
      <c r="C77" s="66"/>
      <c r="D77" s="67"/>
      <c r="E77" s="66"/>
      <c r="F77" s="66"/>
      <c r="G77" s="66"/>
      <c r="H77" s="66"/>
      <c r="I77" s="66"/>
    </row>
    <row r="78" spans="1:9">
      <c r="A78" s="66"/>
      <c r="B78" s="66"/>
      <c r="C78" s="66"/>
      <c r="D78" s="67"/>
      <c r="E78" s="66"/>
      <c r="F78" s="66"/>
      <c r="G78" s="66"/>
      <c r="H78" s="66"/>
      <c r="I78" s="66"/>
    </row>
    <row r="79" spans="1:9">
      <c r="A79" s="66"/>
      <c r="B79" s="66"/>
      <c r="C79" s="66"/>
      <c r="D79" s="67"/>
      <c r="E79" s="66"/>
      <c r="F79" s="66"/>
      <c r="G79" s="66"/>
      <c r="H79" s="66"/>
      <c r="I79" s="66"/>
    </row>
    <row r="80" spans="1:9">
      <c r="A80" s="66"/>
      <c r="B80" s="66"/>
      <c r="C80" s="66"/>
      <c r="D80" s="67"/>
      <c r="E80" s="66"/>
      <c r="F80" s="66"/>
      <c r="G80" s="66"/>
      <c r="H80" s="66"/>
      <c r="I80" s="66"/>
    </row>
    <row r="81" spans="1:9">
      <c r="A81" s="66"/>
      <c r="B81" s="66"/>
      <c r="C81" s="66"/>
      <c r="D81" s="67"/>
      <c r="E81" s="66"/>
      <c r="F81" s="66"/>
      <c r="G81" s="66"/>
      <c r="H81" s="66"/>
      <c r="I81" s="66"/>
    </row>
    <row r="82" spans="1:9">
      <c r="A82" s="66"/>
      <c r="B82" s="66"/>
      <c r="C82" s="66"/>
      <c r="D82" s="67"/>
      <c r="E82" s="66"/>
      <c r="F82" s="66"/>
      <c r="G82" s="66"/>
      <c r="H82" s="66"/>
      <c r="I82" s="66"/>
    </row>
    <row r="83" spans="1:9">
      <c r="A83" s="66"/>
      <c r="B83" s="66"/>
      <c r="C83" s="66"/>
      <c r="D83" s="67"/>
      <c r="E83" s="66"/>
      <c r="F83" s="66"/>
      <c r="G83" s="66"/>
      <c r="H83" s="66"/>
      <c r="I83" s="66"/>
    </row>
    <row r="84" spans="1:9">
      <c r="A84" s="66"/>
      <c r="B84" s="66"/>
      <c r="C84" s="66"/>
      <c r="D84" s="67"/>
      <c r="E84" s="66"/>
      <c r="F84" s="66"/>
      <c r="G84" s="66"/>
      <c r="H84" s="66"/>
      <c r="I84" s="66"/>
    </row>
    <row r="85" spans="1:9">
      <c r="A85" s="66"/>
      <c r="B85" s="66"/>
      <c r="C85" s="66"/>
      <c r="D85" s="67"/>
      <c r="E85" s="66"/>
      <c r="F85" s="66"/>
      <c r="G85" s="66"/>
      <c r="H85" s="66"/>
      <c r="I85" s="66"/>
    </row>
    <row r="86" spans="1:9">
      <c r="A86" s="66"/>
      <c r="B86" s="66"/>
      <c r="C86" s="66"/>
      <c r="D86" s="67"/>
      <c r="E86" s="66"/>
      <c r="F86" s="66"/>
      <c r="G86" s="66"/>
      <c r="H86" s="66"/>
      <c r="I86" s="66"/>
    </row>
    <row r="87" spans="1:9">
      <c r="A87" s="66"/>
      <c r="B87" s="66"/>
      <c r="C87" s="66"/>
      <c r="D87" s="67"/>
      <c r="E87" s="66"/>
      <c r="F87" s="66"/>
      <c r="G87" s="66"/>
      <c r="H87" s="66"/>
      <c r="I87" s="66"/>
    </row>
    <row r="88" spans="1:9">
      <c r="A88" s="66"/>
      <c r="B88" s="66"/>
      <c r="C88" s="66"/>
      <c r="D88" s="67"/>
      <c r="E88" s="66"/>
      <c r="F88" s="66"/>
      <c r="G88" s="66"/>
      <c r="H88" s="66"/>
      <c r="I88" s="66"/>
    </row>
    <row r="89" spans="1:9">
      <c r="A89" s="66"/>
      <c r="B89" s="66"/>
      <c r="C89" s="66"/>
      <c r="D89" s="67"/>
      <c r="E89" s="66"/>
      <c r="F89" s="66"/>
      <c r="G89" s="66"/>
      <c r="H89" s="66"/>
      <c r="I89" s="66"/>
    </row>
    <row r="90" spans="1:9">
      <c r="A90" s="66"/>
      <c r="B90" s="66"/>
      <c r="C90" s="66"/>
      <c r="D90" s="67"/>
      <c r="E90" s="66"/>
      <c r="F90" s="66"/>
      <c r="G90" s="66"/>
      <c r="H90" s="66"/>
      <c r="I90" s="66"/>
    </row>
    <row r="91" spans="1:9">
      <c r="A91" s="66"/>
      <c r="B91" s="66"/>
      <c r="C91" s="66"/>
      <c r="D91" s="67"/>
      <c r="E91" s="66"/>
      <c r="F91" s="66"/>
      <c r="G91" s="66"/>
      <c r="H91" s="66"/>
      <c r="I91" s="66"/>
    </row>
    <row r="92" spans="1:9">
      <c r="A92" s="66"/>
      <c r="B92" s="66"/>
      <c r="C92" s="66"/>
      <c r="D92" s="67"/>
      <c r="E92" s="66"/>
      <c r="F92" s="66"/>
      <c r="G92" s="66"/>
      <c r="H92" s="66"/>
      <c r="I92" s="66"/>
    </row>
    <row r="93" spans="1:9">
      <c r="A93" s="66"/>
      <c r="B93" s="66"/>
      <c r="C93" s="66"/>
      <c r="D93" s="67"/>
      <c r="E93" s="66"/>
      <c r="F93" s="66"/>
      <c r="G93" s="66"/>
      <c r="H93" s="66"/>
      <c r="I93" s="66"/>
    </row>
    <row r="94" spans="1:9">
      <c r="A94" s="66"/>
      <c r="B94" s="66"/>
      <c r="C94" s="66"/>
      <c r="D94" s="67"/>
      <c r="E94" s="66"/>
      <c r="F94" s="66"/>
      <c r="G94" s="66"/>
      <c r="H94" s="66"/>
      <c r="I94" s="66"/>
    </row>
    <row r="95" spans="1:9">
      <c r="A95" s="66"/>
      <c r="B95" s="66"/>
      <c r="C95" s="66"/>
      <c r="D95" s="67"/>
      <c r="E95" s="66"/>
      <c r="F95" s="66"/>
      <c r="G95" s="66"/>
      <c r="H95" s="66"/>
      <c r="I95" s="66"/>
    </row>
    <row r="96" spans="1:9">
      <c r="A96" s="66"/>
      <c r="B96" s="66"/>
      <c r="C96" s="66"/>
      <c r="D96" s="67"/>
      <c r="E96" s="66"/>
      <c r="F96" s="66"/>
      <c r="G96" s="66"/>
      <c r="H96" s="66"/>
      <c r="I96" s="66"/>
    </row>
    <row r="97" spans="1:9">
      <c r="A97" s="66"/>
      <c r="B97" s="66"/>
      <c r="C97" s="66"/>
      <c r="D97" s="67"/>
      <c r="E97" s="66"/>
      <c r="F97" s="66"/>
      <c r="G97" s="66"/>
      <c r="H97" s="66"/>
      <c r="I97" s="66"/>
    </row>
    <row r="98" spans="1:9">
      <c r="A98" s="66"/>
      <c r="B98" s="66"/>
      <c r="C98" s="66"/>
      <c r="D98" s="67"/>
      <c r="E98" s="66"/>
      <c r="F98" s="66"/>
      <c r="G98" s="66"/>
      <c r="H98" s="66"/>
      <c r="I98" s="66"/>
    </row>
    <row r="99" spans="1:9">
      <c r="A99" s="66"/>
      <c r="B99" s="66"/>
      <c r="C99" s="66"/>
      <c r="D99" s="67"/>
      <c r="E99" s="66"/>
      <c r="F99" s="66"/>
      <c r="G99" s="66"/>
      <c r="H99" s="66"/>
      <c r="I99" s="66"/>
    </row>
    <row r="100" spans="1:9">
      <c r="A100" s="66"/>
      <c r="B100" s="66"/>
      <c r="C100" s="66"/>
      <c r="D100" s="67"/>
      <c r="E100" s="66"/>
      <c r="F100" s="66"/>
      <c r="G100" s="66"/>
      <c r="H100" s="66"/>
      <c r="I100" s="66"/>
    </row>
    <row r="101" spans="1:9">
      <c r="A101" s="66"/>
      <c r="B101" s="66"/>
      <c r="C101" s="66"/>
      <c r="D101" s="67"/>
      <c r="E101" s="66"/>
      <c r="F101" s="66"/>
      <c r="G101" s="66"/>
      <c r="H101" s="66"/>
      <c r="I101" s="66"/>
    </row>
    <row r="102" spans="1:9">
      <c r="A102" s="66"/>
      <c r="B102" s="66"/>
      <c r="C102" s="66"/>
      <c r="D102" s="67"/>
      <c r="E102" s="66"/>
      <c r="F102" s="66"/>
      <c r="G102" s="66"/>
      <c r="H102" s="66"/>
      <c r="I102" s="66"/>
    </row>
    <row r="103" spans="1:9">
      <c r="A103" s="66"/>
      <c r="B103" s="66"/>
      <c r="C103" s="66"/>
      <c r="D103" s="67"/>
      <c r="E103" s="66"/>
      <c r="F103" s="66"/>
      <c r="G103" s="66"/>
      <c r="H103" s="66"/>
      <c r="I103" s="66"/>
    </row>
    <row r="104" spans="1:9">
      <c r="A104" s="66"/>
      <c r="B104" s="66"/>
      <c r="C104" s="66"/>
      <c r="D104" s="67"/>
      <c r="E104" s="66"/>
      <c r="F104" s="66"/>
      <c r="G104" s="66"/>
      <c r="H104" s="66"/>
      <c r="I104" s="66"/>
    </row>
    <row r="105" spans="1:9">
      <c r="A105" s="66"/>
      <c r="B105" s="66"/>
      <c r="C105" s="66"/>
      <c r="D105" s="67"/>
      <c r="E105" s="66"/>
      <c r="F105" s="66"/>
      <c r="G105" s="66"/>
      <c r="H105" s="66"/>
      <c r="I105" s="66"/>
    </row>
    <row r="106" spans="1:9">
      <c r="A106" s="66"/>
      <c r="B106" s="66"/>
      <c r="C106" s="66"/>
      <c r="D106" s="67"/>
      <c r="E106" s="66"/>
      <c r="F106" s="66"/>
      <c r="G106" s="66"/>
      <c r="H106" s="66"/>
      <c r="I106" s="66"/>
    </row>
    <row r="107" spans="1:9">
      <c r="A107" s="66"/>
      <c r="B107" s="66"/>
      <c r="C107" s="66"/>
      <c r="D107" s="67"/>
      <c r="E107" s="66"/>
      <c r="F107" s="66"/>
      <c r="G107" s="66"/>
      <c r="H107" s="66"/>
      <c r="I107" s="66"/>
    </row>
    <row r="108" spans="1:9">
      <c r="A108" s="66"/>
      <c r="B108" s="66"/>
      <c r="C108" s="66"/>
      <c r="D108" s="67"/>
      <c r="E108" s="66"/>
      <c r="F108" s="66"/>
      <c r="G108" s="66"/>
      <c r="H108" s="66"/>
      <c r="I108" s="66"/>
    </row>
    <row r="109" spans="1:9">
      <c r="A109" s="66"/>
      <c r="B109" s="66"/>
      <c r="C109" s="66"/>
      <c r="D109" s="67"/>
      <c r="E109" s="66"/>
      <c r="F109" s="66"/>
      <c r="G109" s="66"/>
      <c r="H109" s="66"/>
      <c r="I109" s="66"/>
    </row>
    <row r="110" spans="1:9">
      <c r="A110" s="66"/>
      <c r="B110" s="66"/>
      <c r="C110" s="66"/>
      <c r="D110" s="67"/>
      <c r="E110" s="66"/>
      <c r="F110" s="66"/>
      <c r="G110" s="66"/>
      <c r="H110" s="66"/>
      <c r="I110" s="66"/>
    </row>
    <row r="111" spans="1:9">
      <c r="A111" s="66"/>
      <c r="B111" s="66"/>
      <c r="C111" s="66"/>
      <c r="D111" s="67"/>
      <c r="E111" s="66"/>
      <c r="F111" s="66"/>
      <c r="G111" s="66"/>
      <c r="H111" s="66"/>
      <c r="I111" s="66"/>
    </row>
    <row r="112" spans="1:9">
      <c r="A112" s="66"/>
      <c r="B112" s="66"/>
      <c r="C112" s="66"/>
      <c r="D112" s="67"/>
      <c r="E112" s="66"/>
      <c r="F112" s="66"/>
      <c r="G112" s="66"/>
      <c r="H112" s="66"/>
      <c r="I112" s="66"/>
    </row>
    <row r="113" spans="1:9">
      <c r="A113" s="66"/>
      <c r="B113" s="66"/>
      <c r="C113" s="66"/>
      <c r="D113" s="67"/>
      <c r="E113" s="66"/>
      <c r="F113" s="66"/>
      <c r="G113" s="66"/>
      <c r="H113" s="66"/>
      <c r="I113" s="66"/>
    </row>
    <row r="114" spans="1:9">
      <c r="A114" s="66"/>
      <c r="B114" s="66"/>
      <c r="C114" s="66"/>
      <c r="D114" s="67"/>
      <c r="E114" s="66"/>
      <c r="F114" s="66"/>
      <c r="G114" s="66"/>
      <c r="H114" s="66"/>
      <c r="I114" s="66"/>
    </row>
    <row r="115" spans="1:9">
      <c r="A115" s="66"/>
      <c r="B115" s="66"/>
      <c r="C115" s="66"/>
      <c r="D115" s="67"/>
      <c r="E115" s="66"/>
      <c r="F115" s="66"/>
      <c r="G115" s="66"/>
      <c r="H115" s="66"/>
      <c r="I115" s="66"/>
    </row>
    <row r="116" spans="1:9">
      <c r="A116" s="66"/>
      <c r="B116" s="66"/>
      <c r="C116" s="66"/>
      <c r="D116" s="67"/>
      <c r="E116" s="66"/>
      <c r="F116" s="66"/>
      <c r="G116" s="66"/>
      <c r="H116" s="66"/>
      <c r="I116" s="66"/>
    </row>
    <row r="117" spans="1:9">
      <c r="A117" s="66"/>
      <c r="B117" s="66"/>
      <c r="C117" s="66"/>
      <c r="D117" s="67"/>
      <c r="E117" s="66"/>
      <c r="F117" s="66"/>
      <c r="G117" s="66"/>
      <c r="H117" s="66"/>
      <c r="I117" s="66"/>
    </row>
    <row r="118" spans="1:9">
      <c r="A118" s="66"/>
      <c r="B118" s="66"/>
      <c r="C118" s="66"/>
      <c r="D118" s="67"/>
      <c r="E118" s="66"/>
      <c r="F118" s="66"/>
      <c r="G118" s="66"/>
      <c r="H118" s="66"/>
      <c r="I118" s="66"/>
    </row>
    <row r="119" spans="1:9">
      <c r="A119" s="66"/>
      <c r="B119" s="66"/>
      <c r="C119" s="66"/>
      <c r="D119" s="67"/>
      <c r="E119" s="66"/>
      <c r="F119" s="66"/>
      <c r="G119" s="66"/>
      <c r="H119" s="66"/>
      <c r="I119" s="66"/>
    </row>
    <row r="120" spans="1:9">
      <c r="A120" s="66"/>
      <c r="B120" s="66"/>
      <c r="C120" s="66"/>
      <c r="D120" s="67"/>
      <c r="E120" s="66"/>
      <c r="F120" s="66"/>
      <c r="G120" s="66"/>
      <c r="H120" s="66"/>
      <c r="I120" s="66"/>
    </row>
    <row r="121" spans="1:9">
      <c r="A121" s="66"/>
      <c r="B121" s="66"/>
      <c r="C121" s="66"/>
      <c r="D121" s="67"/>
      <c r="E121" s="66"/>
      <c r="F121" s="66"/>
      <c r="G121" s="66"/>
      <c r="H121" s="66"/>
      <c r="I121" s="66"/>
    </row>
    <row r="122" spans="1:9">
      <c r="A122" s="66"/>
      <c r="B122" s="66"/>
      <c r="C122" s="66"/>
      <c r="D122" s="67"/>
      <c r="E122" s="66"/>
      <c r="F122" s="66"/>
      <c r="G122" s="66"/>
      <c r="H122" s="66"/>
      <c r="I122" s="66"/>
    </row>
    <row r="123" spans="1:9">
      <c r="A123" s="66"/>
      <c r="B123" s="66"/>
      <c r="C123" s="66"/>
      <c r="D123" s="67"/>
      <c r="E123" s="66"/>
      <c r="F123" s="66"/>
      <c r="G123" s="66"/>
      <c r="H123" s="66"/>
      <c r="I123" s="66"/>
    </row>
    <row r="124" spans="1:9">
      <c r="A124" s="66"/>
      <c r="B124" s="66"/>
      <c r="C124" s="66"/>
      <c r="D124" s="67"/>
      <c r="E124" s="66"/>
      <c r="F124" s="66"/>
      <c r="G124" s="66"/>
      <c r="H124" s="66"/>
      <c r="I124" s="66"/>
    </row>
  </sheetData>
  <mergeCells count="31">
    <mergeCell ref="A24:J24"/>
    <mergeCell ref="A1:J1"/>
    <mergeCell ref="A2:J2"/>
    <mergeCell ref="A3:B3"/>
    <mergeCell ref="I9:J9"/>
    <mergeCell ref="I10:J10"/>
    <mergeCell ref="A11:J12"/>
    <mergeCell ref="A14:H14"/>
    <mergeCell ref="A17:H17"/>
    <mergeCell ref="A18:J18"/>
    <mergeCell ref="A19:H19"/>
    <mergeCell ref="A23:H23"/>
    <mergeCell ref="A38:H38"/>
    <mergeCell ref="A39:J39"/>
    <mergeCell ref="A40:H40"/>
    <mergeCell ref="B41:J41"/>
    <mergeCell ref="A25:H25"/>
    <mergeCell ref="B26:J26"/>
    <mergeCell ref="A28:H28"/>
    <mergeCell ref="B29:J29"/>
    <mergeCell ref="A33:H33"/>
    <mergeCell ref="B34:J34"/>
    <mergeCell ref="A54:H54"/>
    <mergeCell ref="A55:J55"/>
    <mergeCell ref="A56:H56"/>
    <mergeCell ref="A43:H43"/>
    <mergeCell ref="B44:J44"/>
    <mergeCell ref="A46:H46"/>
    <mergeCell ref="B47:J47"/>
    <mergeCell ref="A49:H49"/>
    <mergeCell ref="B50:J50"/>
  </mergeCells>
  <phoneticPr fontId="61" type="noConversion"/>
  <conditionalFormatting sqref="D6:D7 A9:A11 A6:A7 A3:A4 B6:C6 C3 B8:C9 D3:D4 D8:I8 E6:I6 E3:I3 H9:I9 D9:E10 G9:G10">
    <cfRule type="cellIs" dxfId="13" priority="3" stopIfTrue="1" operator="equal">
      <formula>0</formula>
    </cfRule>
  </conditionalFormatting>
  <conditionalFormatting sqref="F9">
    <cfRule type="cellIs" dxfId="12" priority="2" stopIfTrue="1" operator="equal">
      <formula>0</formula>
    </cfRule>
  </conditionalFormatting>
  <conditionalFormatting sqref="F10">
    <cfRule type="cellIs" dxfId="11" priority="1" stopIfTrue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77" fitToHeight="0" orientation="landscape" horizontalDpi="360" verticalDpi="360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9"/>
  <sheetViews>
    <sheetView view="pageBreakPreview" zoomScale="85" zoomScaleNormal="85" zoomScaleSheetLayoutView="85" workbookViewId="0">
      <selection activeCell="C4" sqref="C4"/>
    </sheetView>
  </sheetViews>
  <sheetFormatPr defaultRowHeight="13.2"/>
  <cols>
    <col min="1" max="1" width="8.33203125" bestFit="1" customWidth="1"/>
    <col min="2" max="2" width="58.44140625" customWidth="1"/>
    <col min="3" max="3" width="10.33203125" customWidth="1"/>
    <col min="4" max="4" width="15.88671875" bestFit="1" customWidth="1"/>
    <col min="5" max="5" width="10" customWidth="1"/>
    <col min="6" max="6" width="13.5546875" customWidth="1"/>
    <col min="7" max="9" width="13.44140625" customWidth="1"/>
    <col min="10" max="10" width="16.109375" bestFit="1" customWidth="1"/>
    <col min="12" max="12" width="13.44140625" bestFit="1" customWidth="1"/>
    <col min="13" max="13" width="11.33203125" customWidth="1"/>
  </cols>
  <sheetData>
    <row r="1" spans="1:13" ht="24.75" customHeight="1">
      <c r="A1" s="173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68"/>
      <c r="L1" s="68"/>
    </row>
    <row r="2" spans="1:13" ht="15" customHeight="1">
      <c r="A2" s="175" t="s">
        <v>104</v>
      </c>
      <c r="B2" s="176"/>
      <c r="C2" s="176"/>
      <c r="D2" s="176"/>
      <c r="E2" s="176"/>
      <c r="F2" s="176"/>
      <c r="G2" s="176"/>
      <c r="H2" s="176"/>
      <c r="I2" s="176"/>
      <c r="J2" s="176"/>
      <c r="K2" s="69"/>
      <c r="L2" s="69"/>
    </row>
    <row r="3" spans="1:13" ht="15" customHeight="1">
      <c r="A3" s="177" t="s">
        <v>60</v>
      </c>
      <c r="B3" s="178"/>
      <c r="C3" s="37" t="s">
        <v>61</v>
      </c>
      <c r="D3" s="36"/>
      <c r="E3" s="36"/>
      <c r="F3" s="36"/>
      <c r="G3" s="38"/>
      <c r="H3" s="38"/>
      <c r="I3" s="38"/>
      <c r="J3" s="35"/>
    </row>
    <row r="4" spans="1:13" ht="15" customHeight="1">
      <c r="A4" s="39" t="s">
        <v>224</v>
      </c>
      <c r="B4" s="40"/>
      <c r="C4" s="41" t="s">
        <v>239</v>
      </c>
      <c r="D4" s="42"/>
      <c r="E4" s="42"/>
      <c r="F4" s="42"/>
      <c r="G4" s="42"/>
      <c r="H4" s="42"/>
      <c r="I4" s="42"/>
      <c r="J4" s="43"/>
    </row>
    <row r="5" spans="1:13" ht="15" customHeight="1">
      <c r="A5" s="44"/>
      <c r="C5" s="46"/>
      <c r="D5" s="46"/>
      <c r="E5" s="46"/>
      <c r="J5" s="47"/>
    </row>
    <row r="6" spans="1:13">
      <c r="A6" s="48" t="s">
        <v>62</v>
      </c>
      <c r="B6" s="36"/>
      <c r="C6" s="49" t="s">
        <v>63</v>
      </c>
      <c r="D6" s="36"/>
      <c r="E6" s="36"/>
      <c r="F6" s="36"/>
      <c r="G6" s="36"/>
      <c r="H6" s="36"/>
      <c r="I6" s="36"/>
      <c r="J6" s="35"/>
    </row>
    <row r="7" spans="1:13" ht="14.4">
      <c r="A7" s="39"/>
      <c r="B7" s="50"/>
      <c r="C7" s="41" t="s">
        <v>59</v>
      </c>
      <c r="D7" s="42"/>
      <c r="E7" s="42"/>
      <c r="F7" s="42"/>
      <c r="G7" s="42"/>
      <c r="H7" s="42"/>
      <c r="I7" s="42"/>
      <c r="J7" s="43"/>
      <c r="M7" s="70"/>
    </row>
    <row r="8" spans="1:13">
      <c r="A8" s="44"/>
      <c r="B8" s="36"/>
      <c r="C8" s="36"/>
      <c r="D8" s="36"/>
      <c r="E8" s="36"/>
      <c r="F8" s="36"/>
      <c r="G8" s="36"/>
      <c r="H8" s="36"/>
      <c r="I8" s="36"/>
      <c r="J8" s="47"/>
    </row>
    <row r="9" spans="1:13">
      <c r="A9" s="48" t="s">
        <v>87</v>
      </c>
      <c r="B9" s="36"/>
      <c r="C9" s="191" t="s">
        <v>64</v>
      </c>
      <c r="D9" s="178"/>
      <c r="E9" s="178"/>
      <c r="F9" s="178"/>
      <c r="G9" s="178"/>
      <c r="H9" s="178"/>
      <c r="I9" s="178"/>
      <c r="J9" s="192"/>
    </row>
    <row r="10" spans="1:13" ht="25.5" customHeight="1">
      <c r="A10" s="55"/>
      <c r="B10" s="42"/>
      <c r="C10" s="193" t="s">
        <v>231</v>
      </c>
      <c r="D10" s="194"/>
      <c r="E10" s="194"/>
      <c r="F10" s="194"/>
      <c r="G10" s="194"/>
      <c r="H10" s="194"/>
      <c r="I10" s="194"/>
      <c r="J10" s="195"/>
    </row>
    <row r="11" spans="1:13">
      <c r="A11" s="189" t="s">
        <v>79</v>
      </c>
      <c r="B11" s="189"/>
      <c r="C11" s="189"/>
      <c r="D11" s="189"/>
      <c r="E11" s="189"/>
      <c r="F11" s="189"/>
      <c r="G11" s="189"/>
      <c r="H11" s="189"/>
      <c r="I11" s="189"/>
      <c r="J11" s="189"/>
    </row>
    <row r="12" spans="1:13" ht="15" customHeight="1">
      <c r="A12" s="190"/>
      <c r="B12" s="190"/>
      <c r="C12" s="190"/>
      <c r="D12" s="190"/>
      <c r="E12" s="190"/>
      <c r="F12" s="190"/>
      <c r="G12" s="190"/>
      <c r="H12" s="190"/>
      <c r="I12" s="190"/>
      <c r="J12" s="190"/>
    </row>
    <row r="13" spans="1:13" ht="20.399999999999999">
      <c r="A13" s="56" t="s">
        <v>0</v>
      </c>
      <c r="B13" s="56" t="s">
        <v>71</v>
      </c>
      <c r="C13" s="57" t="s">
        <v>72</v>
      </c>
      <c r="D13" s="57" t="s">
        <v>80</v>
      </c>
      <c r="E13" s="57" t="s">
        <v>81</v>
      </c>
      <c r="F13" s="57" t="s">
        <v>82</v>
      </c>
      <c r="G13" s="57" t="s">
        <v>116</v>
      </c>
      <c r="H13" s="71" t="s">
        <v>117</v>
      </c>
      <c r="I13" s="71" t="s">
        <v>198</v>
      </c>
      <c r="J13" s="71" t="s">
        <v>83</v>
      </c>
    </row>
    <row r="14" spans="1:13">
      <c r="A14" s="187" t="s">
        <v>134</v>
      </c>
      <c r="B14" s="187"/>
      <c r="C14" s="187"/>
      <c r="D14" s="187"/>
      <c r="E14" s="187"/>
      <c r="F14" s="187"/>
      <c r="G14" s="187"/>
      <c r="H14" s="187"/>
      <c r="I14" s="187"/>
      <c r="J14" s="187"/>
    </row>
    <row r="15" spans="1:13" ht="25.5" customHeight="1">
      <c r="A15" s="58" t="s">
        <v>3</v>
      </c>
      <c r="B15" s="6" t="s">
        <v>170</v>
      </c>
      <c r="C15" s="58" t="s">
        <v>2</v>
      </c>
      <c r="D15" s="72">
        <v>3</v>
      </c>
      <c r="E15" s="73"/>
      <c r="F15" s="73">
        <v>2</v>
      </c>
      <c r="G15" s="31"/>
      <c r="H15" s="73"/>
      <c r="I15" s="73"/>
      <c r="J15" s="59">
        <f t="shared" ref="J15" si="0">TRUNC(PRODUCT(D15:H15),2)-I15</f>
        <v>6</v>
      </c>
    </row>
    <row r="16" spans="1:13" ht="13.8">
      <c r="A16" s="188"/>
      <c r="B16" s="188"/>
      <c r="C16" s="188"/>
      <c r="D16" s="188"/>
      <c r="E16" s="188"/>
      <c r="F16" s="188"/>
      <c r="G16" s="188"/>
      <c r="H16" s="188"/>
      <c r="I16" s="188"/>
      <c r="J16" s="188"/>
      <c r="L16" s="67"/>
    </row>
    <row r="17" spans="1:13">
      <c r="A17" s="187" t="s">
        <v>229</v>
      </c>
      <c r="B17" s="187"/>
      <c r="C17" s="187"/>
      <c r="D17" s="187"/>
      <c r="E17" s="187"/>
      <c r="F17" s="187"/>
      <c r="G17" s="187"/>
      <c r="H17" s="187"/>
      <c r="I17" s="187"/>
      <c r="J17" s="187"/>
    </row>
    <row r="18" spans="1:13">
      <c r="A18" s="63" t="s">
        <v>5</v>
      </c>
      <c r="B18" s="186" t="s">
        <v>136</v>
      </c>
      <c r="C18" s="186"/>
      <c r="D18" s="186"/>
      <c r="E18" s="186"/>
      <c r="F18" s="186"/>
      <c r="G18" s="186"/>
      <c r="H18" s="186"/>
      <c r="I18" s="186"/>
      <c r="J18" s="186"/>
    </row>
    <row r="19" spans="1:13" ht="39.6">
      <c r="A19" s="58" t="s">
        <v>211</v>
      </c>
      <c r="B19" s="140" t="s">
        <v>206</v>
      </c>
      <c r="C19" s="1" t="s">
        <v>10</v>
      </c>
      <c r="D19" s="59">
        <v>161.61000000000001</v>
      </c>
      <c r="E19" s="59">
        <v>6.7</v>
      </c>
      <c r="F19" s="59">
        <v>0.33</v>
      </c>
      <c r="G19" s="59"/>
      <c r="H19" s="59"/>
      <c r="I19" s="59"/>
      <c r="J19" s="59">
        <f t="shared" ref="J19:J21" si="1">TRUNC(PRODUCT(D19:H19),2)-I19</f>
        <v>357.31</v>
      </c>
    </row>
    <row r="20" spans="1:13" ht="26.4">
      <c r="A20" s="58" t="s">
        <v>212</v>
      </c>
      <c r="B20" s="140" t="s">
        <v>147</v>
      </c>
      <c r="C20" s="1" t="s">
        <v>2</v>
      </c>
      <c r="D20" s="59">
        <v>161.61000000000001</v>
      </c>
      <c r="E20" s="59">
        <v>6.7</v>
      </c>
      <c r="F20" s="59">
        <v>0.33</v>
      </c>
      <c r="G20" s="59"/>
      <c r="H20" s="59"/>
      <c r="I20" s="59"/>
      <c r="J20" s="59">
        <f t="shared" si="1"/>
        <v>357.31</v>
      </c>
      <c r="M20" s="74"/>
    </row>
    <row r="21" spans="1:13" ht="39.6">
      <c r="A21" s="58" t="s">
        <v>213</v>
      </c>
      <c r="B21" s="140" t="s">
        <v>160</v>
      </c>
      <c r="C21" s="1" t="s">
        <v>108</v>
      </c>
      <c r="D21" s="59">
        <v>161.61000000000001</v>
      </c>
      <c r="E21" s="59">
        <v>6.7</v>
      </c>
      <c r="F21" s="59">
        <v>0.33</v>
      </c>
      <c r="G21" s="59">
        <v>10</v>
      </c>
      <c r="H21" s="59">
        <v>1.3</v>
      </c>
      <c r="I21" s="59"/>
      <c r="J21" s="59">
        <f t="shared" si="1"/>
        <v>4645.1499999999996</v>
      </c>
    </row>
    <row r="22" spans="1:13">
      <c r="A22" s="63" t="s">
        <v>6</v>
      </c>
      <c r="B22" s="186" t="s">
        <v>137</v>
      </c>
      <c r="C22" s="186"/>
      <c r="D22" s="186"/>
      <c r="E22" s="186"/>
      <c r="F22" s="186"/>
      <c r="G22" s="186"/>
      <c r="H22" s="186"/>
      <c r="I22" s="186"/>
      <c r="J22" s="186"/>
    </row>
    <row r="23" spans="1:13" ht="39.6">
      <c r="A23" s="58" t="s">
        <v>214</v>
      </c>
      <c r="B23" s="140" t="s">
        <v>206</v>
      </c>
      <c r="C23" s="1" t="s">
        <v>10</v>
      </c>
      <c r="D23" s="59">
        <v>161.61000000000001</v>
      </c>
      <c r="E23" s="59">
        <v>5.8</v>
      </c>
      <c r="F23" s="59">
        <v>0.15</v>
      </c>
      <c r="G23" s="59"/>
      <c r="H23" s="59"/>
      <c r="I23" s="59"/>
      <c r="J23" s="59">
        <f t="shared" ref="J23:J25" si="2">TRUNC(PRODUCT(D23:H23),2)-I23</f>
        <v>140.6</v>
      </c>
    </row>
    <row r="24" spans="1:13" ht="39.6">
      <c r="A24" s="58" t="s">
        <v>215</v>
      </c>
      <c r="B24" s="140" t="s">
        <v>160</v>
      </c>
      <c r="C24" s="1" t="s">
        <v>108</v>
      </c>
      <c r="D24" s="59">
        <v>161.61000000000001</v>
      </c>
      <c r="E24" s="59">
        <v>5.8</v>
      </c>
      <c r="F24" s="59">
        <v>0.15</v>
      </c>
      <c r="G24" s="59">
        <v>10</v>
      </c>
      <c r="H24" s="59">
        <v>1.3</v>
      </c>
      <c r="I24" s="59"/>
      <c r="J24" s="59">
        <f t="shared" si="2"/>
        <v>1827.8</v>
      </c>
    </row>
    <row r="25" spans="1:13" ht="39.6">
      <c r="A25" s="58" t="s">
        <v>216</v>
      </c>
      <c r="B25" s="140" t="s">
        <v>150</v>
      </c>
      <c r="C25" s="1" t="s">
        <v>10</v>
      </c>
      <c r="D25" s="59">
        <v>161.61000000000001</v>
      </c>
      <c r="E25" s="59">
        <v>5.8</v>
      </c>
      <c r="F25" s="59">
        <v>0.15</v>
      </c>
      <c r="G25" s="59"/>
      <c r="H25" s="59"/>
      <c r="I25" s="59"/>
      <c r="J25" s="59">
        <f t="shared" si="2"/>
        <v>140.6</v>
      </c>
      <c r="K25" s="153">
        <f>J25</f>
        <v>140.6</v>
      </c>
      <c r="M25" s="153" t="e">
        <f>K25+#REF!+#REF!+#REF!+#REF!+#REF!+#REF!</f>
        <v>#REF!</v>
      </c>
    </row>
    <row r="26" spans="1:13">
      <c r="A26" s="63" t="s">
        <v>133</v>
      </c>
      <c r="B26" s="186" t="s">
        <v>138</v>
      </c>
      <c r="C26" s="186"/>
      <c r="D26" s="186"/>
      <c r="E26" s="186"/>
      <c r="F26" s="186"/>
      <c r="G26" s="186"/>
      <c r="H26" s="186"/>
      <c r="I26" s="186"/>
      <c r="J26" s="186"/>
    </row>
    <row r="27" spans="1:13" ht="39.6">
      <c r="A27" s="58" t="s">
        <v>217</v>
      </c>
      <c r="B27" s="140" t="s">
        <v>206</v>
      </c>
      <c r="C27" s="1" t="s">
        <v>10</v>
      </c>
      <c r="D27" s="59">
        <v>161.61000000000001</v>
      </c>
      <c r="E27" s="59">
        <v>5.8</v>
      </c>
      <c r="F27" s="59">
        <v>0.15</v>
      </c>
      <c r="G27" s="59"/>
      <c r="H27" s="59"/>
      <c r="I27" s="59"/>
      <c r="J27" s="59">
        <f t="shared" ref="J27:J29" si="3">TRUNC(PRODUCT(D27:H27),2)-I27</f>
        <v>140.6</v>
      </c>
    </row>
    <row r="28" spans="1:13" ht="39.6">
      <c r="A28" s="58" t="s">
        <v>218</v>
      </c>
      <c r="B28" s="140" t="s">
        <v>160</v>
      </c>
      <c r="C28" s="1" t="s">
        <v>108</v>
      </c>
      <c r="D28" s="59">
        <v>161.61000000000001</v>
      </c>
      <c r="E28" s="59">
        <v>5.8</v>
      </c>
      <c r="F28" s="59">
        <v>0.15</v>
      </c>
      <c r="G28" s="59">
        <v>10</v>
      </c>
      <c r="H28" s="59">
        <v>1.3</v>
      </c>
      <c r="I28" s="59"/>
      <c r="J28" s="59">
        <f t="shared" si="3"/>
        <v>1827.8</v>
      </c>
    </row>
    <row r="29" spans="1:13" ht="39.6">
      <c r="A29" s="58" t="s">
        <v>219</v>
      </c>
      <c r="B29" s="140" t="s">
        <v>149</v>
      </c>
      <c r="C29" s="1" t="s">
        <v>10</v>
      </c>
      <c r="D29" s="59">
        <v>161.61000000000001</v>
      </c>
      <c r="E29" s="59">
        <v>5.8</v>
      </c>
      <c r="F29" s="59">
        <v>0.15</v>
      </c>
      <c r="G29" s="59"/>
      <c r="H29" s="59"/>
      <c r="I29" s="59"/>
      <c r="J29" s="59">
        <f t="shared" si="3"/>
        <v>140.6</v>
      </c>
      <c r="K29" s="153">
        <f>J29</f>
        <v>140.6</v>
      </c>
      <c r="M29" s="153" t="e">
        <f>K29+#REF!+#REF!+#REF!+#REF!+#REF!+#REF!</f>
        <v>#REF!</v>
      </c>
    </row>
    <row r="30" spans="1:13">
      <c r="A30" s="63" t="s">
        <v>220</v>
      </c>
      <c r="B30" s="186" t="s">
        <v>227</v>
      </c>
      <c r="C30" s="186"/>
      <c r="D30" s="186"/>
      <c r="E30" s="186"/>
      <c r="F30" s="186"/>
      <c r="G30" s="186"/>
      <c r="H30" s="186"/>
      <c r="I30" s="186"/>
      <c r="J30" s="186"/>
    </row>
    <row r="31" spans="1:13" ht="39.6">
      <c r="A31" s="4" t="s">
        <v>221</v>
      </c>
      <c r="B31" s="3" t="s">
        <v>228</v>
      </c>
      <c r="C31" s="5" t="s">
        <v>2</v>
      </c>
      <c r="D31" s="59">
        <v>161.61000000000001</v>
      </c>
      <c r="E31" s="59">
        <v>5.8</v>
      </c>
      <c r="F31" s="59"/>
      <c r="G31" s="59"/>
      <c r="H31" s="59"/>
      <c r="I31" s="59"/>
      <c r="J31" s="59">
        <f t="shared" ref="J31" si="4">TRUNC(PRODUCT(D31:H31),2)-I31</f>
        <v>937.33</v>
      </c>
    </row>
    <row r="32" spans="1:13">
      <c r="A32" s="63" t="s">
        <v>222</v>
      </c>
      <c r="B32" s="186" t="s">
        <v>154</v>
      </c>
      <c r="C32" s="186"/>
      <c r="D32" s="186"/>
      <c r="E32" s="186"/>
      <c r="F32" s="186"/>
      <c r="G32" s="186"/>
      <c r="H32" s="186"/>
      <c r="I32" s="186"/>
      <c r="J32" s="186"/>
    </row>
    <row r="33" spans="1:13" ht="66">
      <c r="A33" s="7" t="s">
        <v>223</v>
      </c>
      <c r="B33" s="140" t="s">
        <v>158</v>
      </c>
      <c r="C33" s="1" t="s">
        <v>1</v>
      </c>
      <c r="D33" s="59">
        <v>161.61000000000001</v>
      </c>
      <c r="E33" s="59"/>
      <c r="F33" s="59"/>
      <c r="G33" s="59"/>
      <c r="H33" s="59">
        <v>2</v>
      </c>
      <c r="I33" s="59"/>
      <c r="J33" s="59">
        <f t="shared" ref="J33:J34" si="5">TRUNC(PRODUCT(D33:H33),2)-I33</f>
        <v>323.22000000000003</v>
      </c>
      <c r="M33" s="74"/>
    </row>
    <row r="34" spans="1:13" ht="39.6">
      <c r="A34" s="7" t="s">
        <v>234</v>
      </c>
      <c r="B34" s="140" t="s">
        <v>159</v>
      </c>
      <c r="C34" s="1" t="s">
        <v>1</v>
      </c>
      <c r="D34" s="59">
        <v>161.61000000000001</v>
      </c>
      <c r="E34" s="59"/>
      <c r="F34" s="59"/>
      <c r="G34" s="59"/>
      <c r="H34" s="59">
        <v>2</v>
      </c>
      <c r="I34" s="59"/>
      <c r="J34" s="59">
        <f t="shared" si="5"/>
        <v>323.22000000000003</v>
      </c>
      <c r="M34" s="74"/>
    </row>
    <row r="35" spans="1:13" ht="13.8">
      <c r="A35" s="166"/>
      <c r="B35" s="167"/>
      <c r="C35" s="167"/>
      <c r="D35" s="167"/>
      <c r="E35" s="167"/>
      <c r="F35" s="167"/>
      <c r="G35" s="167"/>
      <c r="H35" s="167"/>
      <c r="I35" s="167"/>
      <c r="J35" s="168"/>
    </row>
    <row r="36" spans="1:13">
      <c r="A36" s="187" t="s">
        <v>232</v>
      </c>
      <c r="B36" s="187"/>
      <c r="C36" s="187"/>
      <c r="D36" s="187"/>
      <c r="E36" s="187"/>
      <c r="F36" s="187"/>
      <c r="G36" s="187"/>
      <c r="H36" s="187"/>
      <c r="I36" s="187"/>
      <c r="J36" s="187"/>
    </row>
    <row r="37" spans="1:13">
      <c r="A37" s="63" t="s">
        <v>7</v>
      </c>
      <c r="B37" s="186" t="s">
        <v>136</v>
      </c>
      <c r="C37" s="186"/>
      <c r="D37" s="186"/>
      <c r="E37" s="186"/>
      <c r="F37" s="186"/>
      <c r="G37" s="186"/>
      <c r="H37" s="186"/>
      <c r="I37" s="186"/>
      <c r="J37" s="186"/>
    </row>
    <row r="38" spans="1:13" ht="39.6">
      <c r="A38" s="58" t="s">
        <v>109</v>
      </c>
      <c r="B38" s="140" t="s">
        <v>206</v>
      </c>
      <c r="C38" s="1" t="s">
        <v>10</v>
      </c>
      <c r="D38" s="59">
        <v>325.39999999999998</v>
      </c>
      <c r="E38" s="59">
        <v>4.8499999999999996</v>
      </c>
      <c r="F38" s="59">
        <v>0.33</v>
      </c>
      <c r="G38" s="59"/>
      <c r="H38" s="59"/>
      <c r="I38" s="59"/>
      <c r="J38" s="59">
        <f t="shared" ref="J38" si="6">TRUNC(PRODUCT(D38:H38),2)-I38</f>
        <v>520.79999999999995</v>
      </c>
    </row>
    <row r="39" spans="1:13" ht="26.4">
      <c r="A39" s="58" t="s">
        <v>205</v>
      </c>
      <c r="B39" s="140" t="s">
        <v>147</v>
      </c>
      <c r="C39" s="1" t="s">
        <v>2</v>
      </c>
      <c r="D39" s="59">
        <v>325.39999999999998</v>
      </c>
      <c r="E39" s="59">
        <v>4.8499999999999996</v>
      </c>
      <c r="F39" s="59">
        <v>0.33</v>
      </c>
      <c r="G39" s="59"/>
      <c r="H39" s="59"/>
      <c r="I39" s="59"/>
      <c r="J39" s="59">
        <f t="shared" ref="J39:J40" si="7">TRUNC(PRODUCT(D39:H39),2)-I39</f>
        <v>520.79999999999995</v>
      </c>
      <c r="M39" s="74"/>
    </row>
    <row r="40" spans="1:13" ht="39.6">
      <c r="A40" s="58" t="s">
        <v>208</v>
      </c>
      <c r="B40" s="140" t="s">
        <v>160</v>
      </c>
      <c r="C40" s="1" t="s">
        <v>108</v>
      </c>
      <c r="D40" s="59">
        <v>325.39999999999998</v>
      </c>
      <c r="E40" s="59">
        <v>4.8499999999999996</v>
      </c>
      <c r="F40" s="59">
        <v>0.33</v>
      </c>
      <c r="G40" s="59">
        <v>10</v>
      </c>
      <c r="H40" s="59">
        <v>1.3</v>
      </c>
      <c r="I40" s="59"/>
      <c r="J40" s="59">
        <f t="shared" si="7"/>
        <v>6770.43</v>
      </c>
    </row>
    <row r="41" spans="1:13">
      <c r="A41" s="63" t="s">
        <v>8</v>
      </c>
      <c r="B41" s="186" t="s">
        <v>137</v>
      </c>
      <c r="C41" s="186"/>
      <c r="D41" s="186"/>
      <c r="E41" s="186"/>
      <c r="F41" s="186"/>
      <c r="G41" s="186"/>
      <c r="H41" s="186"/>
      <c r="I41" s="186"/>
      <c r="J41" s="186"/>
    </row>
    <row r="42" spans="1:13" ht="39.6">
      <c r="A42" s="58" t="s">
        <v>110</v>
      </c>
      <c r="B42" s="140" t="s">
        <v>206</v>
      </c>
      <c r="C42" s="1" t="s">
        <v>10</v>
      </c>
      <c r="D42" s="59">
        <v>325.39999999999998</v>
      </c>
      <c r="E42" s="59">
        <v>3.95</v>
      </c>
      <c r="F42" s="59">
        <v>0.15</v>
      </c>
      <c r="G42" s="59"/>
      <c r="H42" s="59"/>
      <c r="I42" s="59"/>
      <c r="J42" s="59">
        <f t="shared" ref="J42:J44" si="8">TRUNC(PRODUCT(D42:H42),2)-I42</f>
        <v>192.79</v>
      </c>
    </row>
    <row r="43" spans="1:13" ht="39.6">
      <c r="A43" s="58" t="s">
        <v>111</v>
      </c>
      <c r="B43" s="140" t="s">
        <v>160</v>
      </c>
      <c r="C43" s="1" t="s">
        <v>108</v>
      </c>
      <c r="D43" s="59">
        <v>325.39999999999998</v>
      </c>
      <c r="E43" s="59">
        <v>3.95</v>
      </c>
      <c r="F43" s="59">
        <v>0.15</v>
      </c>
      <c r="G43" s="59">
        <v>10</v>
      </c>
      <c r="H43" s="59">
        <v>1.3</v>
      </c>
      <c r="I43" s="59"/>
      <c r="J43" s="59">
        <f t="shared" si="8"/>
        <v>2506.39</v>
      </c>
    </row>
    <row r="44" spans="1:13" ht="39.6">
      <c r="A44" s="58" t="s">
        <v>148</v>
      </c>
      <c r="B44" s="140" t="s">
        <v>150</v>
      </c>
      <c r="C44" s="1" t="s">
        <v>10</v>
      </c>
      <c r="D44" s="59">
        <v>325.39999999999998</v>
      </c>
      <c r="E44" s="59">
        <v>3.95</v>
      </c>
      <c r="F44" s="59">
        <v>0.15</v>
      </c>
      <c r="G44" s="59"/>
      <c r="H44" s="59"/>
      <c r="I44" s="59"/>
      <c r="J44" s="59">
        <f t="shared" si="8"/>
        <v>192.79</v>
      </c>
      <c r="K44" s="153">
        <f>J44</f>
        <v>192.79</v>
      </c>
      <c r="M44" s="153" t="e">
        <f>K44+K56+K66+#REF!+#REF!+#REF!+#REF!</f>
        <v>#REF!</v>
      </c>
    </row>
    <row r="45" spans="1:13">
      <c r="A45" s="63" t="s">
        <v>46</v>
      </c>
      <c r="B45" s="186" t="s">
        <v>138</v>
      </c>
      <c r="C45" s="186"/>
      <c r="D45" s="186"/>
      <c r="E45" s="186"/>
      <c r="F45" s="186"/>
      <c r="G45" s="186"/>
      <c r="H45" s="186"/>
      <c r="I45" s="186"/>
      <c r="J45" s="186"/>
    </row>
    <row r="46" spans="1:13" ht="39.6">
      <c r="A46" s="58" t="s">
        <v>112</v>
      </c>
      <c r="B46" s="140" t="s">
        <v>206</v>
      </c>
      <c r="C46" s="1" t="s">
        <v>10</v>
      </c>
      <c r="D46" s="59">
        <v>325.39999999999998</v>
      </c>
      <c r="E46" s="59">
        <v>3.95</v>
      </c>
      <c r="F46" s="59">
        <v>0.15</v>
      </c>
      <c r="G46" s="59"/>
      <c r="H46" s="59"/>
      <c r="I46" s="59"/>
      <c r="J46" s="59">
        <f t="shared" ref="J46:J48" si="9">TRUNC(PRODUCT(D46:H46),2)-I46</f>
        <v>192.79</v>
      </c>
    </row>
    <row r="47" spans="1:13" ht="39.6">
      <c r="A47" s="58" t="s">
        <v>113</v>
      </c>
      <c r="B47" s="140" t="s">
        <v>160</v>
      </c>
      <c r="C47" s="1" t="s">
        <v>108</v>
      </c>
      <c r="D47" s="59">
        <v>325.39999999999998</v>
      </c>
      <c r="E47" s="59">
        <v>3.95</v>
      </c>
      <c r="F47" s="59">
        <v>0.15</v>
      </c>
      <c r="G47" s="59">
        <v>10</v>
      </c>
      <c r="H47" s="59">
        <v>1.3</v>
      </c>
      <c r="I47" s="59"/>
      <c r="J47" s="59">
        <f t="shared" si="9"/>
        <v>2506.39</v>
      </c>
    </row>
    <row r="48" spans="1:13" ht="39.6">
      <c r="A48" s="58" t="s">
        <v>151</v>
      </c>
      <c r="B48" s="140" t="s">
        <v>149</v>
      </c>
      <c r="C48" s="1" t="s">
        <v>10</v>
      </c>
      <c r="D48" s="59">
        <v>325.39999999999998</v>
      </c>
      <c r="E48" s="59">
        <v>3.95</v>
      </c>
      <c r="F48" s="59">
        <v>0.15</v>
      </c>
      <c r="G48" s="59"/>
      <c r="H48" s="59"/>
      <c r="I48" s="59"/>
      <c r="J48" s="59">
        <f t="shared" si="9"/>
        <v>192.79</v>
      </c>
      <c r="K48" s="153">
        <f>J48</f>
        <v>192.79</v>
      </c>
      <c r="M48" s="153" t="e">
        <f>K48+K61+K72+#REF!+#REF!+#REF!+#REF!</f>
        <v>#REF!</v>
      </c>
    </row>
    <row r="49" spans="1:13">
      <c r="A49" s="63" t="s">
        <v>201</v>
      </c>
      <c r="B49" s="186" t="s">
        <v>227</v>
      </c>
      <c r="C49" s="186"/>
      <c r="D49" s="186"/>
      <c r="E49" s="186"/>
      <c r="F49" s="186"/>
      <c r="G49" s="186"/>
      <c r="H49" s="186"/>
      <c r="I49" s="186"/>
      <c r="J49" s="186"/>
    </row>
    <row r="50" spans="1:13" ht="39.6">
      <c r="A50" s="4" t="s">
        <v>202</v>
      </c>
      <c r="B50" s="3" t="s">
        <v>228</v>
      </c>
      <c r="C50" s="5" t="s">
        <v>2</v>
      </c>
      <c r="D50" s="59">
        <v>325.39999999999998</v>
      </c>
      <c r="E50" s="59">
        <v>3.95</v>
      </c>
      <c r="F50" s="59"/>
      <c r="G50" s="59"/>
      <c r="H50" s="59"/>
      <c r="I50" s="59"/>
      <c r="J50" s="59">
        <f t="shared" ref="J50" si="10">TRUNC(PRODUCT(D50:H50),2)-I50</f>
        <v>1285.33</v>
      </c>
    </row>
    <row r="51" spans="1:13">
      <c r="A51" s="63" t="s">
        <v>203</v>
      </c>
      <c r="B51" s="186" t="s">
        <v>154</v>
      </c>
      <c r="C51" s="186"/>
      <c r="D51" s="186"/>
      <c r="E51" s="186"/>
      <c r="F51" s="186"/>
      <c r="G51" s="186"/>
      <c r="H51" s="186"/>
      <c r="I51" s="186"/>
      <c r="J51" s="186"/>
    </row>
    <row r="52" spans="1:13" ht="66">
      <c r="A52" s="7" t="s">
        <v>204</v>
      </c>
      <c r="B52" s="140" t="s">
        <v>158</v>
      </c>
      <c r="C52" s="1" t="s">
        <v>1</v>
      </c>
      <c r="D52" s="59">
        <v>325.39999999999998</v>
      </c>
      <c r="E52" s="59"/>
      <c r="F52" s="59"/>
      <c r="G52" s="59"/>
      <c r="H52" s="59">
        <v>2</v>
      </c>
      <c r="I52" s="59"/>
      <c r="J52" s="59">
        <f t="shared" ref="J52:J53" si="11">TRUNC(PRODUCT(D52:H52),2)-I52</f>
        <v>650.79999999999995</v>
      </c>
      <c r="M52" s="74"/>
    </row>
    <row r="53" spans="1:13" ht="39.6">
      <c r="A53" s="7" t="s">
        <v>233</v>
      </c>
      <c r="B53" s="140" t="s">
        <v>159</v>
      </c>
      <c r="C53" s="1" t="s">
        <v>1</v>
      </c>
      <c r="D53" s="59">
        <v>325.39999999999998</v>
      </c>
      <c r="E53" s="59"/>
      <c r="F53" s="59"/>
      <c r="G53" s="59"/>
      <c r="H53" s="59">
        <v>2</v>
      </c>
      <c r="I53" s="59"/>
      <c r="J53" s="59">
        <f t="shared" si="11"/>
        <v>650.79999999999995</v>
      </c>
      <c r="M53" s="74"/>
    </row>
    <row r="54" spans="1:13">
      <c r="A54" s="66"/>
      <c r="B54" s="67"/>
      <c r="C54" s="66"/>
      <c r="D54" s="66"/>
      <c r="E54" s="66"/>
      <c r="F54" s="66"/>
      <c r="G54" s="66"/>
      <c r="H54" s="66"/>
      <c r="I54" s="66"/>
      <c r="J54" s="66"/>
    </row>
    <row r="55" spans="1:13">
      <c r="A55" s="66"/>
      <c r="B55" s="67"/>
      <c r="C55" s="66"/>
      <c r="D55" s="66"/>
      <c r="E55" s="66"/>
      <c r="F55" s="66"/>
      <c r="G55" s="66"/>
      <c r="H55" s="66"/>
      <c r="I55" s="66"/>
      <c r="J55" s="66"/>
    </row>
    <row r="56" spans="1:13">
      <c r="A56" s="66"/>
      <c r="B56" s="67"/>
      <c r="C56" s="66"/>
      <c r="D56" s="66"/>
      <c r="E56" s="66"/>
      <c r="F56" s="66"/>
      <c r="G56" s="66"/>
      <c r="H56" s="66"/>
      <c r="I56" s="66"/>
      <c r="J56" s="66"/>
    </row>
    <row r="57" spans="1:13">
      <c r="A57" s="66"/>
      <c r="B57" s="67"/>
      <c r="C57" s="66"/>
      <c r="D57" s="66"/>
      <c r="E57" s="66"/>
      <c r="F57" s="66"/>
      <c r="G57" s="66"/>
      <c r="H57" s="66"/>
      <c r="I57" s="66"/>
      <c r="J57" s="66"/>
    </row>
    <row r="58" spans="1:13">
      <c r="A58" s="66"/>
      <c r="B58" s="67"/>
      <c r="C58" s="66"/>
      <c r="D58" s="66"/>
      <c r="E58" s="66"/>
      <c r="F58" s="66"/>
      <c r="G58" s="66"/>
      <c r="H58" s="66"/>
      <c r="I58" s="66"/>
      <c r="J58" s="66"/>
    </row>
    <row r="59" spans="1:13">
      <c r="A59" s="66"/>
      <c r="B59" s="67"/>
      <c r="C59" s="66"/>
      <c r="D59" s="66"/>
      <c r="E59" s="66"/>
      <c r="F59" s="66"/>
      <c r="G59" s="66"/>
      <c r="H59" s="66"/>
      <c r="I59" s="66"/>
      <c r="J59" s="66"/>
    </row>
    <row r="60" spans="1:13">
      <c r="A60" s="66"/>
      <c r="B60" s="160" t="s">
        <v>235</v>
      </c>
      <c r="C60" s="66"/>
      <c r="D60" s="66"/>
      <c r="E60" s="66"/>
      <c r="F60" s="66"/>
      <c r="G60" s="66"/>
      <c r="H60" s="66"/>
      <c r="I60" s="66"/>
      <c r="J60" s="66"/>
    </row>
    <row r="61" spans="1:13">
      <c r="A61" s="66"/>
      <c r="B61" s="66" t="s">
        <v>236</v>
      </c>
      <c r="C61" s="66"/>
      <c r="D61" s="66"/>
      <c r="E61" s="66"/>
      <c r="F61" s="66"/>
      <c r="G61" s="66"/>
      <c r="H61" s="66"/>
      <c r="I61" s="66"/>
      <c r="J61" s="66"/>
    </row>
    <row r="62" spans="1:13">
      <c r="A62" s="66"/>
      <c r="B62" s="67"/>
      <c r="C62" s="66"/>
      <c r="D62" s="66"/>
      <c r="E62" s="66"/>
      <c r="F62" s="66"/>
      <c r="G62" s="66"/>
      <c r="H62" s="66"/>
      <c r="I62" s="66"/>
      <c r="J62" s="66"/>
    </row>
    <row r="63" spans="1:13">
      <c r="A63" s="66"/>
      <c r="B63" s="67"/>
      <c r="C63" s="66"/>
      <c r="D63" s="66"/>
      <c r="E63" s="66"/>
      <c r="F63" s="66"/>
      <c r="G63" s="66"/>
      <c r="H63" s="66"/>
      <c r="I63" s="66"/>
      <c r="J63" s="66"/>
    </row>
    <row r="64" spans="1:13">
      <c r="A64" s="66"/>
      <c r="B64" s="67"/>
      <c r="C64" s="66"/>
      <c r="D64" s="66"/>
      <c r="E64" s="66"/>
      <c r="F64" s="66"/>
      <c r="G64" s="66"/>
      <c r="H64" s="66"/>
      <c r="I64" s="66"/>
      <c r="J64" s="66"/>
    </row>
    <row r="65" spans="1:10">
      <c r="A65" s="66"/>
      <c r="B65" s="67"/>
      <c r="C65" s="66"/>
      <c r="D65" s="66"/>
      <c r="E65" s="66"/>
      <c r="F65" s="66"/>
      <c r="G65" s="66"/>
      <c r="H65" s="66"/>
      <c r="I65" s="66"/>
      <c r="J65" s="66"/>
    </row>
    <row r="66" spans="1:10">
      <c r="A66" s="66"/>
      <c r="B66" s="67"/>
      <c r="C66" s="66"/>
      <c r="D66" s="66"/>
      <c r="E66" s="66"/>
      <c r="F66" s="66"/>
      <c r="G66" s="66"/>
      <c r="H66" s="66"/>
      <c r="I66" s="66"/>
      <c r="J66" s="66"/>
    </row>
    <row r="67" spans="1:10">
      <c r="A67" s="66"/>
      <c r="B67" s="67"/>
      <c r="C67" s="66"/>
      <c r="D67" s="66"/>
      <c r="E67" s="66"/>
      <c r="F67" s="66"/>
      <c r="G67" s="66"/>
      <c r="H67" s="66"/>
      <c r="I67" s="66"/>
      <c r="J67" s="66"/>
    </row>
    <row r="68" spans="1:10">
      <c r="A68" s="66"/>
      <c r="B68" s="67"/>
      <c r="C68" s="66"/>
      <c r="D68" s="66"/>
      <c r="E68" s="66"/>
      <c r="F68" s="66"/>
      <c r="G68" s="66"/>
      <c r="H68" s="66"/>
      <c r="I68" s="66"/>
      <c r="J68" s="66"/>
    </row>
    <row r="69" spans="1:10">
      <c r="A69" s="66"/>
      <c r="B69" s="67"/>
      <c r="C69" s="66"/>
      <c r="D69" s="66"/>
      <c r="E69" s="66"/>
      <c r="F69" s="66"/>
      <c r="G69" s="66"/>
      <c r="H69" s="66"/>
      <c r="I69" s="66"/>
      <c r="J69" s="66"/>
    </row>
    <row r="70" spans="1:10">
      <c r="A70" s="66"/>
      <c r="B70" s="67"/>
      <c r="C70" s="66"/>
      <c r="D70" s="66"/>
      <c r="E70" s="66"/>
      <c r="F70" s="66"/>
      <c r="G70" s="66"/>
      <c r="H70" s="66"/>
      <c r="I70" s="66"/>
      <c r="J70" s="66"/>
    </row>
    <row r="71" spans="1:10">
      <c r="A71" s="66"/>
      <c r="B71" s="67"/>
      <c r="C71" s="66"/>
      <c r="D71" s="66"/>
      <c r="E71" s="66"/>
      <c r="F71" s="66"/>
      <c r="G71" s="66"/>
      <c r="H71" s="66"/>
      <c r="I71" s="66"/>
      <c r="J71" s="66"/>
    </row>
    <row r="72" spans="1:10">
      <c r="A72" s="66"/>
      <c r="B72" s="67"/>
      <c r="C72" s="66"/>
      <c r="D72" s="66"/>
      <c r="E72" s="66"/>
      <c r="F72" s="66"/>
      <c r="G72" s="66"/>
      <c r="H72" s="66"/>
      <c r="I72" s="66"/>
      <c r="J72" s="66"/>
    </row>
    <row r="73" spans="1:10">
      <c r="A73" s="66"/>
      <c r="B73" s="67"/>
      <c r="C73" s="66"/>
      <c r="D73" s="66"/>
      <c r="E73" s="66"/>
      <c r="F73" s="66"/>
      <c r="G73" s="66"/>
      <c r="H73" s="66"/>
      <c r="I73" s="66"/>
      <c r="J73" s="66"/>
    </row>
    <row r="74" spans="1:10">
      <c r="A74" s="66"/>
      <c r="B74" s="67"/>
      <c r="C74" s="66"/>
      <c r="D74" s="66"/>
      <c r="E74" s="66"/>
      <c r="F74" s="66"/>
      <c r="G74" s="66"/>
      <c r="H74" s="66"/>
      <c r="I74" s="66"/>
      <c r="J74" s="66"/>
    </row>
    <row r="75" spans="1:10">
      <c r="A75" s="66"/>
      <c r="B75" s="67"/>
      <c r="C75" s="66"/>
      <c r="D75" s="66"/>
      <c r="E75" s="66"/>
      <c r="F75" s="66"/>
      <c r="G75" s="66"/>
      <c r="H75" s="66"/>
      <c r="I75" s="66"/>
      <c r="J75" s="66"/>
    </row>
    <row r="76" spans="1:10">
      <c r="A76" s="66"/>
      <c r="B76" s="67"/>
      <c r="C76" s="66"/>
      <c r="D76" s="66"/>
      <c r="E76" s="66"/>
      <c r="F76" s="66"/>
      <c r="G76" s="66"/>
      <c r="H76" s="66"/>
      <c r="I76" s="66"/>
      <c r="J76" s="66"/>
    </row>
    <row r="77" spans="1:10">
      <c r="A77" s="66"/>
      <c r="B77" s="67"/>
      <c r="C77" s="66"/>
      <c r="D77" s="66"/>
      <c r="E77" s="66"/>
      <c r="F77" s="66"/>
      <c r="G77" s="66"/>
      <c r="H77" s="66"/>
      <c r="I77" s="66"/>
      <c r="J77" s="66"/>
    </row>
    <row r="78" spans="1:10">
      <c r="A78" s="66"/>
      <c r="B78" s="67"/>
      <c r="C78" s="66"/>
      <c r="D78" s="66"/>
      <c r="E78" s="66"/>
      <c r="F78" s="66"/>
      <c r="G78" s="66"/>
      <c r="H78" s="66"/>
      <c r="I78" s="66"/>
      <c r="J78" s="66"/>
    </row>
    <row r="79" spans="1:10">
      <c r="A79" s="66"/>
      <c r="B79" s="67"/>
      <c r="C79" s="66"/>
      <c r="D79" s="66"/>
      <c r="E79" s="66"/>
      <c r="F79" s="66"/>
      <c r="G79" s="66"/>
      <c r="H79" s="66"/>
      <c r="I79" s="66"/>
      <c r="J79" s="66"/>
    </row>
    <row r="80" spans="1:10">
      <c r="A80" s="66"/>
      <c r="B80" s="67"/>
      <c r="C80" s="66"/>
      <c r="D80" s="66"/>
      <c r="E80" s="66"/>
      <c r="F80" s="66"/>
      <c r="G80" s="66"/>
      <c r="H80" s="66"/>
      <c r="I80" s="66"/>
      <c r="J80" s="66"/>
    </row>
    <row r="81" spans="1:10">
      <c r="A81" s="66"/>
      <c r="B81" s="67"/>
      <c r="C81" s="66"/>
      <c r="D81" s="66"/>
      <c r="E81" s="66"/>
      <c r="F81" s="66"/>
      <c r="G81" s="66"/>
      <c r="H81" s="66"/>
      <c r="I81" s="66"/>
      <c r="J81" s="66"/>
    </row>
    <row r="82" spans="1:10">
      <c r="A82" s="66"/>
      <c r="B82" s="67"/>
      <c r="C82" s="66"/>
      <c r="D82" s="66"/>
      <c r="E82" s="66"/>
      <c r="F82" s="66"/>
      <c r="G82" s="66"/>
      <c r="H82" s="66"/>
      <c r="I82" s="66"/>
      <c r="J82" s="66"/>
    </row>
    <row r="83" spans="1:10">
      <c r="A83" s="66"/>
      <c r="B83" s="67"/>
      <c r="C83" s="66"/>
      <c r="D83" s="66"/>
      <c r="E83" s="66"/>
      <c r="F83" s="66"/>
      <c r="G83" s="66"/>
      <c r="H83" s="66"/>
      <c r="I83" s="66"/>
      <c r="J83" s="66"/>
    </row>
    <row r="84" spans="1:10">
      <c r="A84" s="66"/>
      <c r="B84" s="67"/>
      <c r="C84" s="66"/>
      <c r="D84" s="66"/>
      <c r="E84" s="66"/>
      <c r="F84" s="66"/>
      <c r="G84" s="66"/>
      <c r="H84" s="66"/>
      <c r="I84" s="66"/>
      <c r="J84" s="66"/>
    </row>
    <row r="85" spans="1:10">
      <c r="A85" s="66"/>
      <c r="B85" s="67"/>
      <c r="C85" s="66"/>
      <c r="D85" s="66"/>
      <c r="E85" s="66"/>
      <c r="F85" s="66"/>
      <c r="G85" s="66"/>
      <c r="H85" s="66"/>
      <c r="I85" s="66"/>
      <c r="J85" s="66"/>
    </row>
    <row r="86" spans="1:10">
      <c r="A86" s="66"/>
      <c r="B86" s="67"/>
      <c r="C86" s="66"/>
      <c r="D86" s="66"/>
      <c r="E86" s="66"/>
      <c r="F86" s="66"/>
      <c r="G86" s="66"/>
      <c r="H86" s="66"/>
      <c r="I86" s="66"/>
      <c r="J86" s="66"/>
    </row>
    <row r="87" spans="1:10">
      <c r="A87" s="66"/>
      <c r="B87" s="67"/>
      <c r="C87" s="66"/>
      <c r="D87" s="66"/>
      <c r="E87" s="66"/>
      <c r="F87" s="66"/>
      <c r="G87" s="66"/>
      <c r="H87" s="66"/>
      <c r="I87" s="66"/>
      <c r="J87" s="66"/>
    </row>
    <row r="88" spans="1:10">
      <c r="A88" s="66"/>
      <c r="B88" s="67"/>
      <c r="C88" s="66"/>
      <c r="D88" s="66"/>
      <c r="E88" s="66"/>
      <c r="F88" s="66"/>
      <c r="G88" s="66"/>
      <c r="H88" s="66"/>
      <c r="I88" s="66"/>
      <c r="J88" s="66"/>
    </row>
    <row r="89" spans="1:10">
      <c r="A89" s="66"/>
      <c r="B89" s="67"/>
      <c r="C89" s="66"/>
      <c r="D89" s="66"/>
      <c r="E89" s="66"/>
      <c r="F89" s="66"/>
      <c r="G89" s="66"/>
      <c r="H89" s="66"/>
      <c r="I89" s="66"/>
      <c r="J89" s="66"/>
    </row>
    <row r="90" spans="1:10">
      <c r="A90" s="66"/>
      <c r="B90" s="67"/>
      <c r="C90" s="66"/>
      <c r="D90" s="66"/>
      <c r="E90" s="66"/>
      <c r="F90" s="66"/>
      <c r="G90" s="66"/>
      <c r="H90" s="66"/>
      <c r="I90" s="66"/>
      <c r="J90" s="66"/>
    </row>
    <row r="91" spans="1:10">
      <c r="A91" s="66"/>
      <c r="B91" s="67"/>
      <c r="C91" s="66"/>
      <c r="D91" s="66"/>
      <c r="E91" s="66"/>
      <c r="F91" s="66"/>
      <c r="G91" s="66"/>
      <c r="H91" s="66"/>
      <c r="I91" s="66"/>
      <c r="J91" s="66"/>
    </row>
    <row r="92" spans="1:10">
      <c r="A92" s="66"/>
      <c r="B92" s="67"/>
      <c r="C92" s="66"/>
      <c r="D92" s="66"/>
      <c r="E92" s="66"/>
      <c r="F92" s="66"/>
      <c r="G92" s="66"/>
      <c r="H92" s="66"/>
      <c r="I92" s="66"/>
      <c r="J92" s="66"/>
    </row>
    <row r="93" spans="1:10">
      <c r="A93" s="66"/>
      <c r="B93" s="67"/>
      <c r="C93" s="66"/>
      <c r="D93" s="66"/>
      <c r="E93" s="66"/>
      <c r="F93" s="66"/>
      <c r="G93" s="66"/>
      <c r="H93" s="66"/>
      <c r="I93" s="66"/>
      <c r="J93" s="66"/>
    </row>
    <row r="94" spans="1:10">
      <c r="A94" s="66"/>
      <c r="B94" s="67"/>
      <c r="C94" s="66"/>
      <c r="D94" s="66"/>
      <c r="E94" s="66"/>
      <c r="F94" s="66"/>
      <c r="G94" s="66"/>
      <c r="H94" s="66"/>
      <c r="I94" s="66"/>
      <c r="J94" s="66"/>
    </row>
    <row r="95" spans="1:10">
      <c r="A95" s="66"/>
      <c r="B95" s="67"/>
      <c r="C95" s="66"/>
      <c r="D95" s="66"/>
      <c r="E95" s="66"/>
      <c r="F95" s="66"/>
      <c r="G95" s="66"/>
      <c r="H95" s="66"/>
      <c r="I95" s="66"/>
      <c r="J95" s="66"/>
    </row>
    <row r="96" spans="1:10">
      <c r="A96" s="66"/>
      <c r="B96" s="67"/>
      <c r="C96" s="66"/>
      <c r="D96" s="66"/>
      <c r="E96" s="66"/>
      <c r="F96" s="66"/>
      <c r="G96" s="66"/>
      <c r="H96" s="66"/>
      <c r="I96" s="66"/>
      <c r="J96" s="66"/>
    </row>
    <row r="97" spans="1:10">
      <c r="A97" s="66"/>
      <c r="B97" s="67"/>
      <c r="C97" s="66"/>
      <c r="D97" s="66"/>
      <c r="E97" s="66"/>
      <c r="F97" s="66"/>
      <c r="G97" s="66"/>
      <c r="H97" s="66"/>
      <c r="I97" s="66"/>
      <c r="J97" s="66"/>
    </row>
    <row r="98" spans="1:10">
      <c r="A98" s="66"/>
      <c r="B98" s="67"/>
      <c r="C98" s="66"/>
      <c r="D98" s="66"/>
      <c r="E98" s="66"/>
      <c r="F98" s="66"/>
      <c r="G98" s="66"/>
      <c r="H98" s="66"/>
      <c r="I98" s="66"/>
      <c r="J98" s="66"/>
    </row>
    <row r="99" spans="1:10">
      <c r="A99" s="66"/>
      <c r="B99" s="67"/>
      <c r="C99" s="66"/>
      <c r="D99" s="66"/>
      <c r="E99" s="66"/>
      <c r="F99" s="66"/>
      <c r="G99" s="66"/>
      <c r="H99" s="66"/>
      <c r="I99" s="66"/>
      <c r="J99" s="66"/>
    </row>
    <row r="100" spans="1:10">
      <c r="A100" s="66"/>
      <c r="B100" s="67"/>
      <c r="C100" s="66"/>
      <c r="D100" s="66"/>
      <c r="E100" s="66"/>
      <c r="F100" s="66"/>
      <c r="G100" s="66"/>
      <c r="H100" s="66"/>
      <c r="I100" s="66"/>
      <c r="J100" s="66"/>
    </row>
    <row r="101" spans="1:10">
      <c r="A101" s="66"/>
      <c r="B101" s="67"/>
      <c r="C101" s="66"/>
      <c r="D101" s="66"/>
      <c r="E101" s="66"/>
      <c r="F101" s="66"/>
      <c r="G101" s="66"/>
      <c r="H101" s="66"/>
      <c r="I101" s="66"/>
      <c r="J101" s="66"/>
    </row>
    <row r="102" spans="1:10">
      <c r="A102" s="66"/>
      <c r="B102" s="67"/>
      <c r="C102" s="66"/>
      <c r="D102" s="66"/>
      <c r="E102" s="66"/>
      <c r="F102" s="66"/>
      <c r="G102" s="66"/>
      <c r="H102" s="66"/>
      <c r="I102" s="66"/>
      <c r="J102" s="66"/>
    </row>
    <row r="103" spans="1:10">
      <c r="A103" s="66"/>
      <c r="B103" s="67"/>
      <c r="C103" s="66"/>
      <c r="D103" s="66"/>
      <c r="E103" s="66"/>
      <c r="F103" s="66"/>
      <c r="G103" s="66"/>
      <c r="H103" s="66"/>
      <c r="I103" s="66"/>
      <c r="J103" s="66"/>
    </row>
    <row r="104" spans="1:10">
      <c r="A104" s="66"/>
      <c r="B104" s="67"/>
      <c r="C104" s="66"/>
      <c r="D104" s="66"/>
      <c r="E104" s="66"/>
      <c r="F104" s="66"/>
      <c r="G104" s="66"/>
      <c r="H104" s="66"/>
      <c r="I104" s="66"/>
      <c r="J104" s="66"/>
    </row>
    <row r="105" spans="1:10">
      <c r="A105" s="66"/>
      <c r="B105" s="67"/>
      <c r="C105" s="66"/>
      <c r="D105" s="66"/>
      <c r="E105" s="66"/>
      <c r="F105" s="66"/>
      <c r="G105" s="66"/>
      <c r="H105" s="66"/>
      <c r="I105" s="66"/>
      <c r="J105" s="66"/>
    </row>
    <row r="106" spans="1:10">
      <c r="A106" s="66"/>
      <c r="B106" s="67"/>
      <c r="C106" s="66"/>
      <c r="D106" s="66"/>
      <c r="E106" s="66"/>
      <c r="F106" s="66"/>
      <c r="G106" s="66"/>
      <c r="H106" s="66"/>
      <c r="I106" s="66"/>
      <c r="J106" s="66"/>
    </row>
    <row r="107" spans="1:10">
      <c r="A107" s="66"/>
      <c r="B107" s="67"/>
      <c r="C107" s="66"/>
      <c r="D107" s="66"/>
      <c r="E107" s="66"/>
      <c r="F107" s="66"/>
      <c r="G107" s="66"/>
      <c r="H107" s="66"/>
      <c r="I107" s="66"/>
      <c r="J107" s="66"/>
    </row>
    <row r="108" spans="1:10">
      <c r="A108" s="66"/>
      <c r="B108" s="67"/>
      <c r="C108" s="66"/>
      <c r="D108" s="66"/>
      <c r="E108" s="66"/>
      <c r="F108" s="66"/>
      <c r="G108" s="66"/>
      <c r="H108" s="66"/>
      <c r="I108" s="66"/>
      <c r="J108" s="66"/>
    </row>
    <row r="109" spans="1:10">
      <c r="A109" s="66"/>
      <c r="B109" s="67"/>
      <c r="C109" s="66"/>
      <c r="D109" s="66"/>
      <c r="E109" s="66"/>
      <c r="F109" s="66"/>
      <c r="G109" s="66"/>
      <c r="H109" s="66"/>
      <c r="I109" s="66"/>
      <c r="J109" s="66"/>
    </row>
    <row r="110" spans="1:10">
      <c r="A110" s="66"/>
      <c r="B110" s="67"/>
      <c r="C110" s="66"/>
      <c r="D110" s="66"/>
      <c r="E110" s="66"/>
      <c r="F110" s="66"/>
      <c r="G110" s="66"/>
      <c r="H110" s="66"/>
      <c r="I110" s="66"/>
      <c r="J110" s="66"/>
    </row>
    <row r="111" spans="1:10">
      <c r="A111" s="66"/>
      <c r="B111" s="67"/>
      <c r="C111" s="66"/>
      <c r="D111" s="66"/>
      <c r="E111" s="66"/>
      <c r="F111" s="66"/>
      <c r="G111" s="66"/>
      <c r="H111" s="66"/>
      <c r="I111" s="66"/>
      <c r="J111" s="66"/>
    </row>
    <row r="112" spans="1:10">
      <c r="A112" s="66"/>
      <c r="B112" s="67"/>
      <c r="C112" s="66"/>
      <c r="D112" s="66"/>
      <c r="E112" s="66"/>
      <c r="F112" s="66"/>
      <c r="G112" s="66"/>
      <c r="H112" s="66"/>
      <c r="I112" s="66"/>
      <c r="J112" s="66"/>
    </row>
    <row r="113" spans="1:10">
      <c r="A113" s="66"/>
      <c r="B113" s="67"/>
      <c r="C113" s="66"/>
      <c r="D113" s="66"/>
      <c r="E113" s="66"/>
      <c r="F113" s="66"/>
      <c r="G113" s="66"/>
      <c r="H113" s="66"/>
      <c r="I113" s="66"/>
      <c r="J113" s="66"/>
    </row>
    <row r="114" spans="1:10">
      <c r="A114" s="66"/>
      <c r="B114" s="67"/>
      <c r="C114" s="66"/>
      <c r="D114" s="66"/>
      <c r="E114" s="66"/>
      <c r="F114" s="66"/>
      <c r="G114" s="66"/>
      <c r="H114" s="66"/>
      <c r="I114" s="66"/>
      <c r="J114" s="66"/>
    </row>
    <row r="115" spans="1:10">
      <c r="A115" s="66"/>
      <c r="B115" s="67"/>
      <c r="C115" s="66"/>
      <c r="D115" s="66"/>
      <c r="E115" s="66"/>
      <c r="F115" s="66"/>
      <c r="G115" s="66"/>
      <c r="H115" s="66"/>
      <c r="I115" s="66"/>
      <c r="J115" s="66"/>
    </row>
    <row r="116" spans="1:10">
      <c r="A116" s="66"/>
      <c r="B116" s="67"/>
      <c r="C116" s="66"/>
      <c r="D116" s="66"/>
      <c r="E116" s="66"/>
      <c r="F116" s="66"/>
      <c r="G116" s="66"/>
      <c r="H116" s="66"/>
      <c r="I116" s="66"/>
      <c r="J116" s="66"/>
    </row>
    <row r="117" spans="1:10">
      <c r="A117" s="66"/>
      <c r="B117" s="67"/>
      <c r="C117" s="66"/>
      <c r="D117" s="66"/>
      <c r="E117" s="66"/>
      <c r="F117" s="66"/>
      <c r="G117" s="66"/>
      <c r="H117" s="66"/>
      <c r="I117" s="66"/>
      <c r="J117" s="66"/>
    </row>
    <row r="118" spans="1:10">
      <c r="A118" s="66"/>
      <c r="B118" s="67"/>
      <c r="C118" s="66"/>
      <c r="D118" s="66"/>
      <c r="E118" s="66"/>
      <c r="F118" s="66"/>
      <c r="G118" s="66"/>
      <c r="H118" s="66"/>
      <c r="I118" s="66"/>
      <c r="J118" s="66"/>
    </row>
    <row r="119" spans="1:10">
      <c r="A119" s="66"/>
      <c r="B119" s="67"/>
      <c r="C119" s="66"/>
      <c r="D119" s="66"/>
      <c r="E119" s="66"/>
      <c r="F119" s="66"/>
      <c r="G119" s="66"/>
      <c r="H119" s="66"/>
      <c r="I119" s="66"/>
      <c r="J119" s="66"/>
    </row>
  </sheetData>
  <mergeCells count="21">
    <mergeCell ref="A11:J12"/>
    <mergeCell ref="A1:J1"/>
    <mergeCell ref="A2:J2"/>
    <mergeCell ref="A3:B3"/>
    <mergeCell ref="C9:J9"/>
    <mergeCell ref="C10:J10"/>
    <mergeCell ref="B51:J51"/>
    <mergeCell ref="A36:J36"/>
    <mergeCell ref="B49:J49"/>
    <mergeCell ref="A17:J17"/>
    <mergeCell ref="A14:J14"/>
    <mergeCell ref="A16:J16"/>
    <mergeCell ref="A35:J35"/>
    <mergeCell ref="B37:J37"/>
    <mergeCell ref="B41:J41"/>
    <mergeCell ref="B45:J45"/>
    <mergeCell ref="B18:J18"/>
    <mergeCell ref="B22:J22"/>
    <mergeCell ref="B26:J26"/>
    <mergeCell ref="B30:J30"/>
    <mergeCell ref="B32:J32"/>
  </mergeCells>
  <phoneticPr fontId="60" type="noConversion"/>
  <conditionalFormatting sqref="C6:C7 A9:A11 A6:A7 A3:A4 B6 B8:B9 C3:C4 C9:C10 C8:I8 D6:I6 D3:I3">
    <cfRule type="cellIs" dxfId="10" priority="1" stopIfTrue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53" orientation="portrait" horizontalDpi="360" verticalDpi="360" r:id="rId1"/>
  <headerFooter>
    <oddFooter>Página &amp;P de &amp;N</oddFooter>
  </headerFooter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D31"/>
  <sheetViews>
    <sheetView view="pageBreakPreview" topLeftCell="A6" zoomScale="70" zoomScaleNormal="100" zoomScaleSheetLayoutView="70" workbookViewId="0">
      <selection activeCell="G12" sqref="G12"/>
    </sheetView>
  </sheetViews>
  <sheetFormatPr defaultRowHeight="13.2"/>
  <cols>
    <col min="2" max="2" width="22.109375" bestFit="1" customWidth="1"/>
    <col min="3" max="3" width="12.6640625" customWidth="1"/>
    <col min="4" max="4" width="22.33203125" customWidth="1"/>
  </cols>
  <sheetData>
    <row r="8" spans="1:4" ht="27" customHeight="1" thickBot="1"/>
    <row r="9" spans="1:4" ht="24" thickBot="1">
      <c r="A9" s="196" t="s">
        <v>122</v>
      </c>
      <c r="B9" s="197"/>
      <c r="C9" s="197"/>
      <c r="D9" s="198"/>
    </row>
    <row r="10" spans="1:4" ht="15" thickBot="1">
      <c r="A10" s="199"/>
      <c r="B10" s="200"/>
      <c r="C10" s="200"/>
      <c r="D10" s="201"/>
    </row>
    <row r="11" spans="1:4" ht="32.25" customHeight="1" thickBot="1">
      <c r="A11" s="11" t="s">
        <v>18</v>
      </c>
      <c r="B11" s="202" t="s">
        <v>239</v>
      </c>
      <c r="C11" s="203"/>
      <c r="D11" s="204"/>
    </row>
    <row r="12" spans="1:4" ht="15" thickBot="1">
      <c r="A12" s="12" t="s">
        <v>19</v>
      </c>
      <c r="B12" s="205" t="s">
        <v>226</v>
      </c>
      <c r="C12" s="206"/>
      <c r="D12" s="207"/>
    </row>
    <row r="13" spans="1:4" ht="15" thickBot="1">
      <c r="A13" s="13"/>
      <c r="B13" s="14"/>
      <c r="C13" s="14"/>
      <c r="D13" s="15"/>
    </row>
    <row r="14" spans="1:4" ht="14.4">
      <c r="A14" s="16" t="s">
        <v>20</v>
      </c>
      <c r="B14" s="17" t="s">
        <v>21</v>
      </c>
      <c r="C14" s="18">
        <v>4.0099999999999997E-2</v>
      </c>
      <c r="D14" s="19" t="s">
        <v>36</v>
      </c>
    </row>
    <row r="15" spans="1:4" ht="14.4">
      <c r="A15" s="16" t="s">
        <v>3</v>
      </c>
      <c r="B15" s="17" t="s">
        <v>22</v>
      </c>
      <c r="C15" s="18">
        <v>4.0000000000000001E-3</v>
      </c>
      <c r="D15" s="19" t="s">
        <v>37</v>
      </c>
    </row>
    <row r="16" spans="1:4" ht="14.4">
      <c r="A16" s="16" t="s">
        <v>4</v>
      </c>
      <c r="B16" s="17" t="s">
        <v>23</v>
      </c>
      <c r="C16" s="18">
        <v>5.5999999999999999E-3</v>
      </c>
      <c r="D16" s="19" t="s">
        <v>38</v>
      </c>
    </row>
    <row r="17" spans="1:4" ht="14.4">
      <c r="A17" s="16" t="s">
        <v>11</v>
      </c>
      <c r="B17" s="17" t="s">
        <v>24</v>
      </c>
      <c r="C17" s="18">
        <v>7.2999999999999995E-2</v>
      </c>
      <c r="D17" s="19" t="s">
        <v>39</v>
      </c>
    </row>
    <row r="18" spans="1:4" ht="14.4">
      <c r="A18" s="16" t="s">
        <v>12</v>
      </c>
      <c r="B18" s="17" t="s">
        <v>25</v>
      </c>
      <c r="C18" s="18">
        <v>1.11E-2</v>
      </c>
      <c r="D18" s="19" t="s">
        <v>40</v>
      </c>
    </row>
    <row r="19" spans="1:4" ht="14.4">
      <c r="A19" s="16" t="s">
        <v>15</v>
      </c>
      <c r="B19" s="17" t="s">
        <v>26</v>
      </c>
      <c r="C19" s="18">
        <f>SUM(C20:C23)</f>
        <v>6.6500000000000004E-2</v>
      </c>
      <c r="D19" s="19" t="s">
        <v>17</v>
      </c>
    </row>
    <row r="20" spans="1:4" ht="14.4">
      <c r="A20" s="20" t="s">
        <v>27</v>
      </c>
      <c r="B20" s="17" t="s">
        <v>28</v>
      </c>
      <c r="C20" s="18">
        <v>0.03</v>
      </c>
      <c r="D20" s="19" t="s">
        <v>41</v>
      </c>
    </row>
    <row r="21" spans="1:4" ht="14.4">
      <c r="A21" s="20" t="s">
        <v>29</v>
      </c>
      <c r="B21" s="17" t="s">
        <v>30</v>
      </c>
      <c r="C21" s="18">
        <v>0.03</v>
      </c>
      <c r="D21" s="19" t="s">
        <v>42</v>
      </c>
    </row>
    <row r="22" spans="1:4" ht="14.4">
      <c r="A22" s="20" t="s">
        <v>31</v>
      </c>
      <c r="B22" s="17" t="s">
        <v>32</v>
      </c>
      <c r="C22" s="18">
        <v>6.4999999999999997E-3</v>
      </c>
      <c r="D22" s="19" t="s">
        <v>43</v>
      </c>
    </row>
    <row r="23" spans="1:4" ht="15" thickBot="1">
      <c r="A23" s="20" t="s">
        <v>33</v>
      </c>
      <c r="B23" s="17" t="s">
        <v>34</v>
      </c>
      <c r="C23" s="18">
        <v>0</v>
      </c>
      <c r="D23" s="19" t="s">
        <v>44</v>
      </c>
    </row>
    <row r="24" spans="1:4" ht="15" thickBot="1">
      <c r="A24" s="13"/>
      <c r="B24" s="14"/>
      <c r="C24" s="14"/>
      <c r="D24" s="21"/>
    </row>
    <row r="25" spans="1:4" ht="15" thickBot="1">
      <c r="A25" s="13"/>
      <c r="B25" s="22" t="s">
        <v>35</v>
      </c>
      <c r="C25" s="23">
        <f>((1+C14+C15+C16)*(1+C17)*(1+C18)/(1-C19)-1)</f>
        <v>0.21995751677557585</v>
      </c>
      <c r="D25" s="21"/>
    </row>
    <row r="26" spans="1:4" ht="14.4">
      <c r="A26" s="24"/>
      <c r="B26" s="25"/>
      <c r="C26" s="25"/>
      <c r="D26" s="26"/>
    </row>
    <row r="27" spans="1:4" ht="13.8">
      <c r="A27" s="27" t="s">
        <v>45</v>
      </c>
      <c r="B27" s="28"/>
      <c r="C27" s="28"/>
      <c r="D27" s="29"/>
    </row>
    <row r="28" spans="1:4" ht="13.8">
      <c r="A28" s="27"/>
      <c r="B28" s="28"/>
      <c r="C28" s="28"/>
      <c r="D28" s="29"/>
    </row>
    <row r="29" spans="1:4" ht="12.75" customHeight="1">
      <c r="A29" s="208" t="s">
        <v>125</v>
      </c>
      <c r="B29" s="209"/>
      <c r="C29" s="209"/>
      <c r="D29" s="210"/>
    </row>
    <row r="30" spans="1:4" ht="12.75" customHeight="1">
      <c r="A30" s="208"/>
      <c r="B30" s="209"/>
      <c r="C30" s="209"/>
      <c r="D30" s="210"/>
    </row>
    <row r="31" spans="1:4" ht="37.5" customHeight="1" thickBot="1">
      <c r="A31" s="211"/>
      <c r="B31" s="212"/>
      <c r="C31" s="212"/>
      <c r="D31" s="213"/>
    </row>
  </sheetData>
  <mergeCells count="5">
    <mergeCell ref="A9:D9"/>
    <mergeCell ref="A10:D10"/>
    <mergeCell ref="B11:D11"/>
    <mergeCell ref="B12:D12"/>
    <mergeCell ref="A29:D3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horizontalDpi="360" verticalDpi="360" r:id="rId1"/>
  <headerFooter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3826E-4AA8-498C-9ACD-00A135A5CDC2}">
  <dimension ref="A8:D31"/>
  <sheetViews>
    <sheetView view="pageBreakPreview" zoomScale="115" zoomScaleNormal="100" zoomScaleSheetLayoutView="115" workbookViewId="0">
      <selection activeCell="H10" sqref="H10"/>
    </sheetView>
  </sheetViews>
  <sheetFormatPr defaultRowHeight="13.2"/>
  <cols>
    <col min="2" max="2" width="22.109375" bestFit="1" customWidth="1"/>
    <col min="3" max="3" width="12.6640625" customWidth="1"/>
    <col min="4" max="4" width="22.33203125" customWidth="1"/>
  </cols>
  <sheetData>
    <row r="8" spans="1:4" ht="27" customHeight="1" thickBot="1"/>
    <row r="9" spans="1:4" ht="24" thickBot="1">
      <c r="A9" s="196" t="s">
        <v>123</v>
      </c>
      <c r="B9" s="197"/>
      <c r="C9" s="197"/>
      <c r="D9" s="198"/>
    </row>
    <row r="10" spans="1:4" ht="15" thickBot="1">
      <c r="A10" s="199"/>
      <c r="B10" s="200"/>
      <c r="C10" s="200"/>
      <c r="D10" s="201"/>
    </row>
    <row r="11" spans="1:4" ht="32.25" customHeight="1" thickBot="1">
      <c r="A11" s="11" t="s">
        <v>18</v>
      </c>
      <c r="B11" s="202" t="s">
        <v>239</v>
      </c>
      <c r="C11" s="203"/>
      <c r="D11" s="204"/>
    </row>
    <row r="12" spans="1:4" ht="15" thickBot="1">
      <c r="A12" s="12" t="s">
        <v>19</v>
      </c>
      <c r="B12" s="205" t="s">
        <v>226</v>
      </c>
      <c r="C12" s="206"/>
      <c r="D12" s="207"/>
    </row>
    <row r="13" spans="1:4" ht="15" thickBot="1">
      <c r="A13" s="13"/>
      <c r="B13" s="14"/>
      <c r="C13" s="14"/>
      <c r="D13" s="15"/>
    </row>
    <row r="14" spans="1:4" ht="14.4">
      <c r="A14" s="16" t="s">
        <v>20</v>
      </c>
      <c r="B14" s="17" t="s">
        <v>21</v>
      </c>
      <c r="C14" s="18">
        <v>3.4500000000000003E-2</v>
      </c>
      <c r="D14" s="19" t="s">
        <v>36</v>
      </c>
    </row>
    <row r="15" spans="1:4" ht="14.4">
      <c r="A15" s="16" t="s">
        <v>3</v>
      </c>
      <c r="B15" s="17" t="s">
        <v>22</v>
      </c>
      <c r="C15" s="18">
        <v>4.7999999999999996E-3</v>
      </c>
      <c r="D15" s="19" t="s">
        <v>37</v>
      </c>
    </row>
    <row r="16" spans="1:4" ht="14.4">
      <c r="A16" s="16" t="s">
        <v>4</v>
      </c>
      <c r="B16" s="17" t="s">
        <v>23</v>
      </c>
      <c r="C16" s="18">
        <v>8.5000000000000006E-3</v>
      </c>
      <c r="D16" s="19" t="s">
        <v>38</v>
      </c>
    </row>
    <row r="17" spans="1:4" ht="14.4">
      <c r="A17" s="16" t="s">
        <v>11</v>
      </c>
      <c r="B17" s="17" t="s">
        <v>24</v>
      </c>
      <c r="C17" s="18">
        <v>5.11E-2</v>
      </c>
      <c r="D17" s="19" t="s">
        <v>39</v>
      </c>
    </row>
    <row r="18" spans="1:4" ht="14.4">
      <c r="A18" s="16" t="s">
        <v>12</v>
      </c>
      <c r="B18" s="17" t="s">
        <v>25</v>
      </c>
      <c r="C18" s="18">
        <v>8.5000000000000006E-3</v>
      </c>
      <c r="D18" s="19" t="s">
        <v>40</v>
      </c>
    </row>
    <row r="19" spans="1:4" ht="14.4">
      <c r="A19" s="16" t="s">
        <v>15</v>
      </c>
      <c r="B19" s="17" t="s">
        <v>26</v>
      </c>
      <c r="C19" s="18">
        <f>SUM(C20:C23)</f>
        <v>3.6499999999999998E-2</v>
      </c>
      <c r="D19" s="19" t="s">
        <v>17</v>
      </c>
    </row>
    <row r="20" spans="1:4" ht="14.4">
      <c r="A20" s="20" t="s">
        <v>27</v>
      </c>
      <c r="B20" s="17" t="s">
        <v>28</v>
      </c>
      <c r="C20" s="18">
        <v>0</v>
      </c>
      <c r="D20" s="19" t="s">
        <v>41</v>
      </c>
    </row>
    <row r="21" spans="1:4" ht="14.4">
      <c r="A21" s="20" t="s">
        <v>29</v>
      </c>
      <c r="B21" s="17" t="s">
        <v>30</v>
      </c>
      <c r="C21" s="18">
        <v>0.03</v>
      </c>
      <c r="D21" s="19" t="s">
        <v>42</v>
      </c>
    </row>
    <row r="22" spans="1:4" ht="14.4">
      <c r="A22" s="20" t="s">
        <v>31</v>
      </c>
      <c r="B22" s="17" t="s">
        <v>32</v>
      </c>
      <c r="C22" s="18">
        <v>6.4999999999999997E-3</v>
      </c>
      <c r="D22" s="19" t="s">
        <v>43</v>
      </c>
    </row>
    <row r="23" spans="1:4" ht="15" thickBot="1">
      <c r="A23" s="20" t="s">
        <v>33</v>
      </c>
      <c r="B23" s="17" t="s">
        <v>34</v>
      </c>
      <c r="C23" s="18">
        <v>0</v>
      </c>
      <c r="D23" s="19" t="s">
        <v>44</v>
      </c>
    </row>
    <row r="24" spans="1:4" ht="15" thickBot="1">
      <c r="A24" s="13"/>
      <c r="B24" s="14"/>
      <c r="C24" s="14"/>
      <c r="D24" s="21"/>
    </row>
    <row r="25" spans="1:4" ht="15" thickBot="1">
      <c r="A25" s="13"/>
      <c r="B25" s="22" t="s">
        <v>35</v>
      </c>
      <c r="C25" s="23">
        <f>((1+C14+C15+C16)*(1+C17)*(1+C18)/(1-C19)-1)</f>
        <v>0.15278047942916406</v>
      </c>
      <c r="D25" s="21"/>
    </row>
    <row r="26" spans="1:4" ht="14.4">
      <c r="A26" s="24"/>
      <c r="B26" s="25"/>
      <c r="C26" s="25"/>
      <c r="D26" s="26"/>
    </row>
    <row r="27" spans="1:4" ht="13.8">
      <c r="A27" s="27" t="s">
        <v>45</v>
      </c>
      <c r="B27" s="28"/>
      <c r="C27" s="28"/>
      <c r="D27" s="29"/>
    </row>
    <row r="28" spans="1:4" ht="13.8">
      <c r="A28" s="27"/>
      <c r="B28" s="28"/>
      <c r="C28" s="28"/>
      <c r="D28" s="29"/>
    </row>
    <row r="29" spans="1:4" ht="12.75" customHeight="1">
      <c r="A29" s="208" t="s">
        <v>124</v>
      </c>
      <c r="B29" s="209"/>
      <c r="C29" s="209"/>
      <c r="D29" s="210"/>
    </row>
    <row r="30" spans="1:4" ht="12.75" customHeight="1">
      <c r="A30" s="208"/>
      <c r="B30" s="209"/>
      <c r="C30" s="209"/>
      <c r="D30" s="210"/>
    </row>
    <row r="31" spans="1:4" ht="20.25" customHeight="1" thickBot="1">
      <c r="A31" s="211"/>
      <c r="B31" s="212"/>
      <c r="C31" s="212"/>
      <c r="D31" s="213"/>
    </row>
  </sheetData>
  <mergeCells count="5">
    <mergeCell ref="A9:D9"/>
    <mergeCell ref="A10:D10"/>
    <mergeCell ref="B11:D11"/>
    <mergeCell ref="B12:D12"/>
    <mergeCell ref="A29:D3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horizontalDpi="360" verticalDpi="360" r:id="rId1"/>
  <headerFooter>
    <oddFooter>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4AB69-0F48-4EA8-BF87-F211372BC98B}">
  <sheetPr>
    <pageSetUpPr fitToPage="1"/>
  </sheetPr>
  <dimension ref="A1:O110"/>
  <sheetViews>
    <sheetView view="pageBreakPreview" zoomScale="85" zoomScaleNormal="100" zoomScaleSheetLayoutView="85" workbookViewId="0">
      <selection activeCell="D5" sqref="D5"/>
    </sheetView>
  </sheetViews>
  <sheetFormatPr defaultRowHeight="13.2"/>
  <cols>
    <col min="1" max="1" width="9.109375" style="116"/>
    <col min="2" max="2" width="18.33203125" customWidth="1"/>
    <col min="3" max="3" width="34.5546875" customWidth="1"/>
    <col min="4" max="4" width="32.44140625" bestFit="1" customWidth="1"/>
    <col min="5" max="5" width="9.6640625" customWidth="1"/>
    <col min="6" max="6" width="10.44140625" bestFit="1" customWidth="1"/>
    <col min="7" max="7" width="11.44140625" bestFit="1" customWidth="1"/>
    <col min="8" max="8" width="13.6640625" bestFit="1" customWidth="1"/>
    <col min="10" max="10" width="9.88671875" customWidth="1"/>
    <col min="11" max="11" width="21.44140625" bestFit="1" customWidth="1"/>
    <col min="12" max="12" width="7" bestFit="1" customWidth="1"/>
    <col min="13" max="13" width="8.6640625" bestFit="1" customWidth="1"/>
    <col min="14" max="14" width="8" bestFit="1" customWidth="1"/>
    <col min="15" max="15" width="10.44140625" bestFit="1" customWidth="1"/>
  </cols>
  <sheetData>
    <row r="1" spans="1:15">
      <c r="A1" s="85"/>
      <c r="B1" s="86"/>
      <c r="C1" s="86"/>
      <c r="D1" s="86"/>
      <c r="E1" s="86"/>
      <c r="F1" s="86"/>
      <c r="G1" s="87"/>
    </row>
    <row r="2" spans="1:15" ht="18.75" customHeight="1">
      <c r="A2" s="214" t="s">
        <v>59</v>
      </c>
      <c r="B2" s="176"/>
      <c r="C2" s="176"/>
      <c r="D2" s="176"/>
      <c r="E2" s="176"/>
      <c r="F2" s="176"/>
      <c r="G2" s="215"/>
      <c r="H2" s="69"/>
      <c r="I2" s="69"/>
      <c r="J2" s="69"/>
      <c r="K2" s="69"/>
      <c r="L2" s="69"/>
      <c r="M2" s="69"/>
      <c r="N2" s="69"/>
      <c r="O2" s="69"/>
    </row>
    <row r="3" spans="1:15" ht="19.5" customHeight="1">
      <c r="A3" s="214" t="s">
        <v>104</v>
      </c>
      <c r="B3" s="176"/>
      <c r="C3" s="176"/>
      <c r="D3" s="176"/>
      <c r="E3" s="176"/>
      <c r="F3" s="176"/>
      <c r="G3" s="215"/>
      <c r="H3" s="69"/>
      <c r="I3" s="69"/>
      <c r="J3" s="69"/>
      <c r="K3" s="88">
        <f>'BDI Geral'!C25</f>
        <v>0.21995751677557585</v>
      </c>
      <c r="L3" s="69"/>
      <c r="M3" s="69"/>
      <c r="N3" s="69"/>
      <c r="O3" s="69"/>
    </row>
    <row r="4" spans="1:15" ht="15" customHeight="1">
      <c r="A4" s="191" t="s">
        <v>60</v>
      </c>
      <c r="B4" s="178"/>
      <c r="C4" s="36"/>
      <c r="D4" s="37" t="s">
        <v>61</v>
      </c>
      <c r="F4" s="36"/>
      <c r="G4" s="89"/>
      <c r="H4" s="36"/>
      <c r="I4" s="36"/>
      <c r="J4" s="232"/>
      <c r="K4" s="232"/>
      <c r="L4" s="232"/>
      <c r="M4" s="232"/>
      <c r="N4" s="232"/>
      <c r="O4" s="232"/>
    </row>
    <row r="5" spans="1:15" ht="15" customHeight="1">
      <c r="A5" s="90" t="s">
        <v>224</v>
      </c>
      <c r="B5" s="40"/>
      <c r="C5" s="40"/>
      <c r="D5" s="41" t="s">
        <v>239</v>
      </c>
      <c r="E5" s="42"/>
      <c r="F5" s="42"/>
      <c r="G5" s="81"/>
      <c r="H5" s="81"/>
      <c r="I5" s="91"/>
      <c r="J5" s="91"/>
      <c r="K5" s="232"/>
      <c r="L5" s="232"/>
      <c r="M5" s="232"/>
      <c r="N5" s="232"/>
      <c r="O5" s="232"/>
    </row>
    <row r="6" spans="1:15" ht="15" customHeight="1">
      <c r="A6" s="92"/>
      <c r="C6" s="45"/>
      <c r="D6" s="46"/>
      <c r="F6" s="46"/>
      <c r="G6" s="84"/>
      <c r="K6" s="237"/>
      <c r="L6" s="237"/>
      <c r="M6" s="237"/>
      <c r="N6" s="237"/>
      <c r="O6" s="237"/>
    </row>
    <row r="7" spans="1:15" ht="15" customHeight="1">
      <c r="A7" s="49" t="s">
        <v>62</v>
      </c>
      <c r="B7" s="36"/>
      <c r="C7" s="36"/>
      <c r="D7" s="49" t="s">
        <v>63</v>
      </c>
      <c r="F7" s="36"/>
      <c r="G7" s="89"/>
      <c r="H7" s="36"/>
      <c r="I7" s="36"/>
      <c r="J7" s="36"/>
      <c r="K7" s="237"/>
      <c r="L7" s="237"/>
      <c r="M7" s="237"/>
      <c r="N7" s="237"/>
      <c r="O7" s="237"/>
    </row>
    <row r="8" spans="1:15" ht="15" customHeight="1">
      <c r="A8" s="39"/>
      <c r="B8" s="50"/>
      <c r="C8" s="50"/>
      <c r="D8" s="41" t="s">
        <v>59</v>
      </c>
      <c r="E8" s="42"/>
      <c r="F8" s="42"/>
      <c r="G8" s="81"/>
      <c r="H8" s="81"/>
      <c r="I8" s="91"/>
      <c r="J8" s="91"/>
      <c r="K8" s="232"/>
      <c r="L8" s="232"/>
      <c r="M8" s="232"/>
      <c r="N8" s="232"/>
      <c r="O8" s="232"/>
    </row>
    <row r="9" spans="1:15" ht="15" customHeight="1">
      <c r="A9" s="92"/>
      <c r="G9" s="93"/>
    </row>
    <row r="10" spans="1:15" ht="15" customHeight="1">
      <c r="A10" s="49" t="s">
        <v>87</v>
      </c>
      <c r="B10" s="36"/>
      <c r="C10" s="49" t="s">
        <v>64</v>
      </c>
      <c r="D10" s="51" t="s">
        <v>35</v>
      </c>
      <c r="E10" s="51" t="s">
        <v>66</v>
      </c>
      <c r="F10" s="89"/>
      <c r="G10" s="238"/>
      <c r="H10" s="237"/>
      <c r="L10" s="178"/>
      <c r="M10" s="178"/>
      <c r="N10" s="178"/>
      <c r="O10" s="178"/>
    </row>
    <row r="11" spans="1:15" ht="37.5" customHeight="1">
      <c r="A11" s="53"/>
      <c r="B11" s="42"/>
      <c r="C11" s="149" t="s">
        <v>231</v>
      </c>
      <c r="D11" s="82">
        <f>'BDI Geral'!C25</f>
        <v>0.21995751677557585</v>
      </c>
      <c r="E11" s="239" t="s">
        <v>225</v>
      </c>
      <c r="F11" s="240"/>
      <c r="G11" s="81"/>
      <c r="H11" s="81"/>
      <c r="I11" s="91"/>
      <c r="J11" s="91"/>
      <c r="K11" s="91"/>
      <c r="L11" s="94"/>
      <c r="M11" s="95"/>
      <c r="N11" s="95"/>
      <c r="O11" s="95"/>
    </row>
    <row r="12" spans="1:15" ht="15" customHeight="1">
      <c r="A12" s="241" t="s">
        <v>84</v>
      </c>
      <c r="B12" s="242"/>
      <c r="C12" s="242"/>
      <c r="D12" s="242"/>
      <c r="E12" s="242"/>
      <c r="F12" s="242"/>
      <c r="G12" s="242"/>
      <c r="H12" s="242"/>
      <c r="I12" s="96"/>
      <c r="J12" s="96"/>
      <c r="K12" s="96"/>
      <c r="L12" s="96"/>
      <c r="M12" s="96"/>
      <c r="N12" s="96"/>
      <c r="O12" s="96"/>
    </row>
    <row r="13" spans="1:15" ht="15" customHeight="1">
      <c r="A13" s="241"/>
      <c r="B13" s="242"/>
      <c r="C13" s="242"/>
      <c r="D13" s="242"/>
      <c r="E13" s="242"/>
      <c r="F13" s="242"/>
      <c r="G13" s="242"/>
      <c r="H13" s="242"/>
      <c r="I13" s="96"/>
      <c r="J13" s="96"/>
      <c r="K13" s="96"/>
      <c r="L13" s="96"/>
      <c r="M13" s="96"/>
      <c r="N13" s="96"/>
      <c r="O13" s="96"/>
    </row>
    <row r="14" spans="1:15" ht="15" customHeight="1">
      <c r="A14" s="230" t="s">
        <v>58</v>
      </c>
      <c r="B14" s="231"/>
      <c r="C14" s="231"/>
      <c r="D14" s="231"/>
      <c r="E14" s="231"/>
      <c r="F14" s="231"/>
      <c r="G14" s="231"/>
      <c r="H14" s="231"/>
    </row>
    <row r="15" spans="1:15" ht="38.25" customHeight="1">
      <c r="A15" s="233" t="s">
        <v>171</v>
      </c>
      <c r="B15" s="234"/>
      <c r="C15" s="234"/>
      <c r="D15" s="234"/>
      <c r="E15" s="234"/>
      <c r="F15" s="234"/>
      <c r="G15" s="234"/>
      <c r="H15" s="235"/>
    </row>
    <row r="16" spans="1:15" ht="31.5" customHeight="1">
      <c r="A16" s="236" t="s">
        <v>48</v>
      </c>
      <c r="B16" s="236"/>
      <c r="C16" s="236"/>
      <c r="D16" s="236"/>
      <c r="E16" s="97" t="s">
        <v>49</v>
      </c>
      <c r="F16" s="97" t="s">
        <v>50</v>
      </c>
      <c r="G16" s="97" t="s">
        <v>51</v>
      </c>
      <c r="H16" s="97" t="s">
        <v>52</v>
      </c>
    </row>
    <row r="17" spans="1:8">
      <c r="A17" s="225" t="s">
        <v>53</v>
      </c>
      <c r="B17" s="225"/>
      <c r="C17" s="225"/>
      <c r="D17" s="225"/>
      <c r="E17" s="98"/>
      <c r="F17" s="98"/>
      <c r="G17" s="98"/>
      <c r="H17" s="99"/>
    </row>
    <row r="18" spans="1:8">
      <c r="A18" s="100">
        <v>88262</v>
      </c>
      <c r="B18" s="101" t="s">
        <v>13</v>
      </c>
      <c r="C18" s="226" t="s">
        <v>89</v>
      </c>
      <c r="D18" s="227"/>
      <c r="E18" s="102" t="s">
        <v>90</v>
      </c>
      <c r="F18" s="103">
        <v>1</v>
      </c>
      <c r="G18" s="104">
        <v>24.84</v>
      </c>
      <c r="H18" s="104">
        <f>TRUNC(F18*G18,2)</f>
        <v>24.84</v>
      </c>
    </row>
    <row r="19" spans="1:8">
      <c r="A19" s="100">
        <v>88316</v>
      </c>
      <c r="B19" s="101" t="s">
        <v>13</v>
      </c>
      <c r="C19" s="226" t="s">
        <v>54</v>
      </c>
      <c r="D19" s="227"/>
      <c r="E19" s="102" t="s">
        <v>90</v>
      </c>
      <c r="F19" s="103">
        <v>2</v>
      </c>
      <c r="G19" s="104">
        <v>20.260000000000002</v>
      </c>
      <c r="H19" s="104">
        <f>TRUNC(F19*G19,2)</f>
        <v>40.520000000000003</v>
      </c>
    </row>
    <row r="20" spans="1:8">
      <c r="A20" s="105"/>
      <c r="B20" s="106"/>
      <c r="C20" s="222"/>
      <c r="D20" s="223"/>
      <c r="E20" s="107"/>
      <c r="F20" s="107"/>
      <c r="G20" s="108" t="s">
        <v>55</v>
      </c>
      <c r="H20" s="30">
        <f>SUM(H18:H19)</f>
        <v>65.36</v>
      </c>
    </row>
    <row r="21" spans="1:8">
      <c r="A21" s="224" t="s">
        <v>91</v>
      </c>
      <c r="B21" s="225"/>
      <c r="C21" s="225"/>
      <c r="D21" s="225"/>
      <c r="E21" s="98"/>
      <c r="F21" s="98"/>
      <c r="G21" s="98"/>
      <c r="H21" s="99"/>
    </row>
    <row r="22" spans="1:8" ht="27" customHeight="1">
      <c r="A22" s="100">
        <v>4417</v>
      </c>
      <c r="B22" s="101" t="s">
        <v>13</v>
      </c>
      <c r="C22" s="226" t="s">
        <v>92</v>
      </c>
      <c r="D22" s="227"/>
      <c r="E22" s="102" t="s">
        <v>1</v>
      </c>
      <c r="F22" s="103">
        <v>1</v>
      </c>
      <c r="G22" s="109">
        <v>8.43</v>
      </c>
      <c r="H22" s="104">
        <f t="shared" ref="H22:H26" si="0">TRUNC(F22*G22,2)</f>
        <v>8.43</v>
      </c>
    </row>
    <row r="23" spans="1:8" ht="27" customHeight="1">
      <c r="A23" s="100">
        <v>4491</v>
      </c>
      <c r="B23" s="101" t="s">
        <v>13</v>
      </c>
      <c r="C23" s="226" t="s">
        <v>93</v>
      </c>
      <c r="D23" s="227"/>
      <c r="E23" s="102" t="s">
        <v>1</v>
      </c>
      <c r="F23" s="103">
        <v>4</v>
      </c>
      <c r="G23" s="109">
        <v>10.85</v>
      </c>
      <c r="H23" s="104">
        <f t="shared" si="0"/>
        <v>43.4</v>
      </c>
    </row>
    <row r="24" spans="1:8" ht="27" customHeight="1">
      <c r="A24" s="100">
        <v>4813</v>
      </c>
      <c r="B24" s="101" t="s">
        <v>13</v>
      </c>
      <c r="C24" s="226" t="s">
        <v>94</v>
      </c>
      <c r="D24" s="227"/>
      <c r="E24" s="102" t="s">
        <v>2</v>
      </c>
      <c r="F24" s="103">
        <v>1</v>
      </c>
      <c r="G24" s="109">
        <v>400</v>
      </c>
      <c r="H24" s="104">
        <f t="shared" si="0"/>
        <v>400</v>
      </c>
    </row>
    <row r="25" spans="1:8" ht="27" customHeight="1">
      <c r="A25" s="100">
        <v>5075</v>
      </c>
      <c r="B25" s="101" t="s">
        <v>13</v>
      </c>
      <c r="C25" s="226" t="s">
        <v>95</v>
      </c>
      <c r="D25" s="227"/>
      <c r="E25" s="102" t="s">
        <v>16</v>
      </c>
      <c r="F25" s="103">
        <v>0.11</v>
      </c>
      <c r="G25" s="109">
        <v>20.34</v>
      </c>
      <c r="H25" s="104">
        <f t="shared" si="0"/>
        <v>2.23</v>
      </c>
    </row>
    <row r="26" spans="1:8" ht="27" customHeight="1">
      <c r="A26" s="100">
        <v>94962</v>
      </c>
      <c r="B26" s="101" t="s">
        <v>13</v>
      </c>
      <c r="C26" s="226" t="s">
        <v>96</v>
      </c>
      <c r="D26" s="227"/>
      <c r="E26" s="102" t="s">
        <v>10</v>
      </c>
      <c r="F26" s="103">
        <v>0.01</v>
      </c>
      <c r="G26" s="109">
        <v>397.13</v>
      </c>
      <c r="H26" s="104">
        <f t="shared" si="0"/>
        <v>3.97</v>
      </c>
    </row>
    <row r="27" spans="1:8">
      <c r="A27" s="110"/>
      <c r="B27" s="111"/>
      <c r="C27" s="228"/>
      <c r="D27" s="229"/>
      <c r="E27" s="112"/>
      <c r="F27" s="112"/>
      <c r="G27" s="113" t="s">
        <v>55</v>
      </c>
      <c r="H27" s="30">
        <f>SUM(H22:H26)</f>
        <v>458.03000000000003</v>
      </c>
    </row>
    <row r="28" spans="1:8">
      <c r="A28" s="216" t="s">
        <v>56</v>
      </c>
      <c r="B28" s="217"/>
      <c r="C28" s="217"/>
      <c r="D28" s="217"/>
      <c r="E28" s="217"/>
      <c r="F28" s="217"/>
      <c r="G28" s="218"/>
      <c r="H28" s="114">
        <f>H27+H20</f>
        <v>523.39</v>
      </c>
    </row>
    <row r="29" spans="1:8">
      <c r="A29" s="216" t="s">
        <v>57</v>
      </c>
      <c r="B29" s="217"/>
      <c r="C29" s="217"/>
      <c r="D29" s="217"/>
      <c r="E29" s="217"/>
      <c r="F29" s="217"/>
      <c r="G29" s="218"/>
      <c r="H29" s="114">
        <f>H28</f>
        <v>523.39</v>
      </c>
    </row>
    <row r="30" spans="1:8" ht="15" customHeight="1">
      <c r="A30" s="216" t="s">
        <v>207</v>
      </c>
      <c r="B30" s="217"/>
      <c r="C30" s="217"/>
      <c r="D30" s="217"/>
      <c r="E30" s="217"/>
      <c r="F30" s="217"/>
      <c r="G30" s="218"/>
      <c r="H30" s="114">
        <f>H29*$K$3</f>
        <v>115.12356470516863</v>
      </c>
    </row>
    <row r="31" spans="1:8">
      <c r="A31" s="219" t="s">
        <v>97</v>
      </c>
      <c r="B31" s="220"/>
      <c r="C31" s="220"/>
      <c r="D31" s="220"/>
      <c r="E31" s="220"/>
      <c r="F31" s="220"/>
      <c r="G31" s="221"/>
      <c r="H31" s="115">
        <f>H30+H29</f>
        <v>638.51356470516862</v>
      </c>
    </row>
    <row r="32" spans="1:8">
      <c r="A32" s="243"/>
      <c r="B32" s="244"/>
      <c r="C32" s="244"/>
      <c r="D32" s="244"/>
      <c r="E32" s="244"/>
      <c r="F32" s="244"/>
      <c r="G32" s="244"/>
      <c r="H32" s="244"/>
    </row>
    <row r="33" spans="1:8" ht="15" customHeight="1">
      <c r="A33" s="230" t="s">
        <v>126</v>
      </c>
      <c r="B33" s="231"/>
      <c r="C33" s="231"/>
      <c r="D33" s="231"/>
      <c r="E33" s="231"/>
      <c r="F33" s="231"/>
      <c r="G33" s="231"/>
      <c r="H33" s="231"/>
    </row>
    <row r="34" spans="1:8" ht="38.25" customHeight="1">
      <c r="A34" s="233" t="s">
        <v>172</v>
      </c>
      <c r="B34" s="234"/>
      <c r="C34" s="234"/>
      <c r="D34" s="234"/>
      <c r="E34" s="234"/>
      <c r="F34" s="234"/>
      <c r="G34" s="234"/>
      <c r="H34" s="235"/>
    </row>
    <row r="35" spans="1:8" ht="31.5" customHeight="1">
      <c r="A35" s="236" t="s">
        <v>48</v>
      </c>
      <c r="B35" s="236"/>
      <c r="C35" s="236"/>
      <c r="D35" s="236"/>
      <c r="E35" s="97" t="s">
        <v>49</v>
      </c>
      <c r="F35" s="97" t="s">
        <v>50</v>
      </c>
      <c r="G35" s="97" t="s">
        <v>51</v>
      </c>
      <c r="H35" s="97" t="s">
        <v>52</v>
      </c>
    </row>
    <row r="36" spans="1:8">
      <c r="A36" s="225" t="s">
        <v>53</v>
      </c>
      <c r="B36" s="225"/>
      <c r="C36" s="225"/>
      <c r="D36" s="225"/>
      <c r="E36" s="98"/>
      <c r="F36" s="98"/>
      <c r="G36" s="98"/>
      <c r="H36" s="99"/>
    </row>
    <row r="37" spans="1:8">
      <c r="A37" s="100">
        <v>88314</v>
      </c>
      <c r="B37" s="101" t="s">
        <v>13</v>
      </c>
      <c r="C37" s="226" t="s">
        <v>209</v>
      </c>
      <c r="D37" s="227"/>
      <c r="E37" s="102" t="s">
        <v>90</v>
      </c>
      <c r="F37" s="103">
        <v>5.4999999999999997E-3</v>
      </c>
      <c r="G37" s="104">
        <v>25.73</v>
      </c>
      <c r="H37" s="104">
        <f>TRUNC(F37*G37,2)</f>
        <v>0.14000000000000001</v>
      </c>
    </row>
    <row r="38" spans="1:8">
      <c r="A38" s="105"/>
      <c r="B38" s="106"/>
      <c r="C38" s="222"/>
      <c r="D38" s="223"/>
      <c r="E38" s="107"/>
      <c r="F38" s="107"/>
      <c r="G38" s="108" t="s">
        <v>55</v>
      </c>
      <c r="H38" s="30">
        <f>SUM(H37:H37)</f>
        <v>0.14000000000000001</v>
      </c>
    </row>
    <row r="39" spans="1:8">
      <c r="A39" s="224" t="s">
        <v>91</v>
      </c>
      <c r="B39" s="225"/>
      <c r="C39" s="225"/>
      <c r="D39" s="225"/>
      <c r="E39" s="98"/>
      <c r="F39" s="98"/>
      <c r="G39" s="98"/>
      <c r="H39" s="99"/>
    </row>
    <row r="40" spans="1:8" ht="27" customHeight="1">
      <c r="A40" s="100">
        <v>89035</v>
      </c>
      <c r="B40" s="101" t="s">
        <v>13</v>
      </c>
      <c r="C40" s="226" t="s">
        <v>129</v>
      </c>
      <c r="D40" s="227"/>
      <c r="E40" s="102" t="s">
        <v>127</v>
      </c>
      <c r="F40" s="103">
        <v>2.7000000000000001E-3</v>
      </c>
      <c r="G40" s="109">
        <v>143.6</v>
      </c>
      <c r="H40" s="104">
        <f t="shared" ref="H40:H44" si="1">TRUNC(F40*G40,2)</f>
        <v>0.38</v>
      </c>
    </row>
    <row r="41" spans="1:8" ht="27" customHeight="1">
      <c r="A41" s="100">
        <v>5921</v>
      </c>
      <c r="B41" s="101" t="s">
        <v>13</v>
      </c>
      <c r="C41" s="226" t="s">
        <v>181</v>
      </c>
      <c r="D41" s="227"/>
      <c r="E41" s="102" t="s">
        <v>128</v>
      </c>
      <c r="F41" s="103">
        <v>2.7000000000000001E-3</v>
      </c>
      <c r="G41" s="109">
        <v>5.75</v>
      </c>
      <c r="H41" s="104">
        <f t="shared" si="1"/>
        <v>0.01</v>
      </c>
    </row>
    <row r="42" spans="1:8" ht="48.75" customHeight="1">
      <c r="A42" s="100">
        <v>73436</v>
      </c>
      <c r="B42" s="101" t="s">
        <v>13</v>
      </c>
      <c r="C42" s="226" t="s">
        <v>182</v>
      </c>
      <c r="D42" s="227"/>
      <c r="E42" s="102" t="s">
        <v>127</v>
      </c>
      <c r="F42" s="103">
        <v>7.4000000000000003E-3</v>
      </c>
      <c r="G42" s="109">
        <v>256.7</v>
      </c>
      <c r="H42" s="104">
        <f t="shared" si="1"/>
        <v>1.89</v>
      </c>
    </row>
    <row r="43" spans="1:8" s="77" customFormat="1" ht="41.25" customHeight="1">
      <c r="A43" s="100">
        <v>96463</v>
      </c>
      <c r="B43" s="101" t="s">
        <v>13</v>
      </c>
      <c r="C43" s="226" t="s">
        <v>131</v>
      </c>
      <c r="D43" s="227"/>
      <c r="E43" s="102" t="s">
        <v>127</v>
      </c>
      <c r="F43" s="103">
        <v>1E-3</v>
      </c>
      <c r="G43" s="154">
        <v>237.38</v>
      </c>
      <c r="H43" s="155">
        <f t="shared" si="1"/>
        <v>0.23</v>
      </c>
    </row>
    <row r="44" spans="1:8" ht="43.5" customHeight="1">
      <c r="A44" s="100">
        <v>5901</v>
      </c>
      <c r="B44" s="101" t="s">
        <v>13</v>
      </c>
      <c r="C44" s="226" t="s">
        <v>183</v>
      </c>
      <c r="D44" s="227"/>
      <c r="E44" s="102" t="s">
        <v>127</v>
      </c>
      <c r="F44" s="103">
        <v>6.4000000000000003E-3</v>
      </c>
      <c r="G44" s="109">
        <v>348.84</v>
      </c>
      <c r="H44" s="104">
        <f t="shared" si="1"/>
        <v>2.23</v>
      </c>
    </row>
    <row r="45" spans="1:8" ht="27" customHeight="1">
      <c r="A45" s="100">
        <v>5932</v>
      </c>
      <c r="B45" s="101" t="s">
        <v>13</v>
      </c>
      <c r="C45" s="226" t="s">
        <v>184</v>
      </c>
      <c r="D45" s="227"/>
      <c r="E45" s="102" t="s">
        <v>127</v>
      </c>
      <c r="F45" s="103">
        <v>7.7000000000000002E-3</v>
      </c>
      <c r="G45" s="109">
        <v>291.13</v>
      </c>
      <c r="H45" s="104">
        <f t="shared" ref="H45:H49" si="2">TRUNC(F45*G45,2)</f>
        <v>2.2400000000000002</v>
      </c>
    </row>
    <row r="46" spans="1:8" ht="27" customHeight="1">
      <c r="A46" s="100">
        <v>5934</v>
      </c>
      <c r="B46" s="101" t="s">
        <v>13</v>
      </c>
      <c r="C46" s="226" t="s">
        <v>185</v>
      </c>
      <c r="D46" s="227"/>
      <c r="E46" s="102" t="s">
        <v>128</v>
      </c>
      <c r="F46" s="103">
        <v>8.3000000000000001E-3</v>
      </c>
      <c r="G46" s="109">
        <v>105.9</v>
      </c>
      <c r="H46" s="109">
        <f t="shared" si="2"/>
        <v>0.87</v>
      </c>
    </row>
    <row r="47" spans="1:8" ht="33" customHeight="1">
      <c r="A47" s="100">
        <v>89036</v>
      </c>
      <c r="B47" s="101" t="s">
        <v>13</v>
      </c>
      <c r="C47" s="226" t="s">
        <v>186</v>
      </c>
      <c r="D47" s="227"/>
      <c r="E47" s="102" t="s">
        <v>128</v>
      </c>
      <c r="F47" s="103">
        <v>1.3299999999999999E-2</v>
      </c>
      <c r="G47" s="109">
        <v>49.75</v>
      </c>
      <c r="H47" s="104">
        <f t="shared" si="2"/>
        <v>0.66</v>
      </c>
    </row>
    <row r="48" spans="1:8" ht="39" customHeight="1">
      <c r="A48" s="100">
        <v>96464</v>
      </c>
      <c r="B48" s="101" t="s">
        <v>13</v>
      </c>
      <c r="C48" s="226" t="s">
        <v>132</v>
      </c>
      <c r="D48" s="227"/>
      <c r="E48" s="102" t="s">
        <v>128</v>
      </c>
      <c r="F48" s="103">
        <v>1.4999999999999999E-2</v>
      </c>
      <c r="G48" s="109">
        <v>96.96</v>
      </c>
      <c r="H48" s="104">
        <f t="shared" si="2"/>
        <v>1.45</v>
      </c>
    </row>
    <row r="49" spans="1:8" ht="34.5" customHeight="1">
      <c r="A49" s="100">
        <v>5923</v>
      </c>
      <c r="B49" s="101" t="s">
        <v>13</v>
      </c>
      <c r="C49" s="226" t="s">
        <v>187</v>
      </c>
      <c r="D49" s="227"/>
      <c r="E49" s="102" t="s">
        <v>128</v>
      </c>
      <c r="F49" s="103">
        <v>1.3299999999999999E-2</v>
      </c>
      <c r="G49" s="109">
        <v>3.57</v>
      </c>
      <c r="H49" s="104">
        <f t="shared" si="2"/>
        <v>0.04</v>
      </c>
    </row>
    <row r="50" spans="1:8" ht="40.5" customHeight="1">
      <c r="A50" s="100">
        <v>93244</v>
      </c>
      <c r="B50" s="101" t="s">
        <v>13</v>
      </c>
      <c r="C50" s="226" t="s">
        <v>188</v>
      </c>
      <c r="D50" s="227"/>
      <c r="E50" s="102" t="s">
        <v>128</v>
      </c>
      <c r="F50" s="103">
        <v>8.6E-3</v>
      </c>
      <c r="G50" s="109">
        <v>74.59</v>
      </c>
      <c r="H50" s="104">
        <f t="shared" ref="H50:H51" si="3">TRUNC(F50*G50,2)</f>
        <v>0.64</v>
      </c>
    </row>
    <row r="51" spans="1:8" ht="46.5" customHeight="1">
      <c r="A51" s="100">
        <v>5903</v>
      </c>
      <c r="B51" s="101" t="s">
        <v>13</v>
      </c>
      <c r="C51" s="226" t="s">
        <v>189</v>
      </c>
      <c r="D51" s="227"/>
      <c r="E51" s="102" t="s">
        <v>128</v>
      </c>
      <c r="F51" s="103">
        <v>9.4999999999999998E-3</v>
      </c>
      <c r="G51" s="109">
        <v>71.430000000000007</v>
      </c>
      <c r="H51" s="109">
        <f t="shared" si="3"/>
        <v>0.67</v>
      </c>
    </row>
    <row r="52" spans="1:8">
      <c r="A52" s="110"/>
      <c r="B52" s="111"/>
      <c r="C52" s="228"/>
      <c r="D52" s="229"/>
      <c r="E52" s="112"/>
      <c r="F52" s="112"/>
      <c r="G52" s="113" t="s">
        <v>55</v>
      </c>
      <c r="H52" s="30">
        <f>SUM(H40:H51)</f>
        <v>11.309999999999999</v>
      </c>
    </row>
    <row r="53" spans="1:8">
      <c r="A53" s="216" t="s">
        <v>56</v>
      </c>
      <c r="B53" s="217"/>
      <c r="C53" s="217"/>
      <c r="D53" s="217"/>
      <c r="E53" s="217"/>
      <c r="F53" s="217"/>
      <c r="G53" s="218"/>
      <c r="H53" s="114">
        <f>H52+H38</f>
        <v>11.45</v>
      </c>
    </row>
    <row r="54" spans="1:8">
      <c r="A54" s="216" t="s">
        <v>57</v>
      </c>
      <c r="B54" s="217"/>
      <c r="C54" s="217"/>
      <c r="D54" s="217"/>
      <c r="E54" s="217"/>
      <c r="F54" s="217"/>
      <c r="G54" s="218"/>
      <c r="H54" s="114">
        <f>H53</f>
        <v>11.45</v>
      </c>
    </row>
    <row r="55" spans="1:8" ht="15" customHeight="1">
      <c r="A55" s="216" t="s">
        <v>207</v>
      </c>
      <c r="B55" s="217"/>
      <c r="C55" s="217"/>
      <c r="D55" s="217"/>
      <c r="E55" s="217"/>
      <c r="F55" s="217"/>
      <c r="G55" s="218"/>
      <c r="H55" s="114">
        <f>H54*$K$3</f>
        <v>2.5185135670803431</v>
      </c>
    </row>
    <row r="56" spans="1:8">
      <c r="A56" s="219" t="s">
        <v>97</v>
      </c>
      <c r="B56" s="220"/>
      <c r="C56" s="220"/>
      <c r="D56" s="220"/>
      <c r="E56" s="220"/>
      <c r="F56" s="220"/>
      <c r="G56" s="221"/>
      <c r="H56" s="115">
        <f>H55+H54</f>
        <v>13.968513567080343</v>
      </c>
    </row>
    <row r="57" spans="1:8">
      <c r="A57" s="243"/>
      <c r="B57" s="244"/>
      <c r="C57" s="244"/>
      <c r="D57" s="244"/>
      <c r="E57" s="244"/>
      <c r="F57" s="244"/>
      <c r="G57" s="244"/>
      <c r="H57" s="244"/>
    </row>
    <row r="58" spans="1:8" ht="15" customHeight="1">
      <c r="A58" s="230" t="s">
        <v>130</v>
      </c>
      <c r="B58" s="231"/>
      <c r="C58" s="231"/>
      <c r="D58" s="231"/>
      <c r="E58" s="231"/>
      <c r="F58" s="231"/>
      <c r="G58" s="231"/>
      <c r="H58" s="231"/>
    </row>
    <row r="59" spans="1:8" ht="38.25" customHeight="1">
      <c r="A59" s="233" t="s">
        <v>173</v>
      </c>
      <c r="B59" s="234"/>
      <c r="C59" s="234"/>
      <c r="D59" s="234"/>
      <c r="E59" s="234"/>
      <c r="F59" s="234"/>
      <c r="G59" s="234"/>
      <c r="H59" s="235"/>
    </row>
    <row r="60" spans="1:8" ht="31.5" customHeight="1">
      <c r="A60" s="236" t="s">
        <v>48</v>
      </c>
      <c r="B60" s="236"/>
      <c r="C60" s="236"/>
      <c r="D60" s="236"/>
      <c r="E60" s="97" t="s">
        <v>49</v>
      </c>
      <c r="F60" s="97" t="s">
        <v>50</v>
      </c>
      <c r="G60" s="97" t="s">
        <v>51</v>
      </c>
      <c r="H60" s="97" t="s">
        <v>52</v>
      </c>
    </row>
    <row r="61" spans="1:8">
      <c r="A61" s="225" t="s">
        <v>53</v>
      </c>
      <c r="B61" s="225"/>
      <c r="C61" s="225"/>
      <c r="D61" s="225"/>
      <c r="E61" s="98"/>
      <c r="F61" s="98"/>
      <c r="G61" s="98"/>
      <c r="H61" s="99"/>
    </row>
    <row r="62" spans="1:8">
      <c r="A62" s="100">
        <v>88316</v>
      </c>
      <c r="B62" s="101" t="s">
        <v>13</v>
      </c>
      <c r="C62" s="226" t="s">
        <v>54</v>
      </c>
      <c r="D62" s="227"/>
      <c r="E62" s="102" t="s">
        <v>90</v>
      </c>
      <c r="F62" s="103">
        <v>1.1301000000000001</v>
      </c>
      <c r="G62" s="104">
        <v>20.260000000000002</v>
      </c>
      <c r="H62" s="104">
        <f>TRUNC(F62*G62,2)</f>
        <v>22.89</v>
      </c>
    </row>
    <row r="63" spans="1:8">
      <c r="A63" s="105"/>
      <c r="B63" s="106"/>
      <c r="C63" s="222"/>
      <c r="D63" s="223"/>
      <c r="E63" s="107"/>
      <c r="F63" s="107"/>
      <c r="G63" s="108" t="s">
        <v>55</v>
      </c>
      <c r="H63" s="30">
        <f>SUM(H62:H62)</f>
        <v>22.89</v>
      </c>
    </row>
    <row r="64" spans="1:8">
      <c r="A64" s="224" t="s">
        <v>91</v>
      </c>
      <c r="B64" s="225"/>
      <c r="C64" s="225"/>
      <c r="D64" s="225"/>
      <c r="E64" s="98"/>
      <c r="F64" s="98"/>
      <c r="G64" s="98"/>
      <c r="H64" s="99"/>
    </row>
    <row r="65" spans="1:8" ht="27" customHeight="1">
      <c r="A65" s="100">
        <v>4417</v>
      </c>
      <c r="B65" s="101" t="s">
        <v>13</v>
      </c>
      <c r="C65" s="226" t="s">
        <v>92</v>
      </c>
      <c r="D65" s="227"/>
      <c r="E65" s="102" t="s">
        <v>1</v>
      </c>
      <c r="F65" s="103">
        <v>1</v>
      </c>
      <c r="G65" s="109">
        <v>8.43</v>
      </c>
      <c r="H65" s="104">
        <f t="shared" ref="H65:H69" si="4">TRUNC(F65*G65,2)</f>
        <v>8.43</v>
      </c>
    </row>
    <row r="66" spans="1:8" ht="27" customHeight="1">
      <c r="A66" s="100">
        <v>4491</v>
      </c>
      <c r="B66" s="101" t="s">
        <v>13</v>
      </c>
      <c r="C66" s="226" t="s">
        <v>93</v>
      </c>
      <c r="D66" s="227"/>
      <c r="E66" s="102" t="s">
        <v>1</v>
      </c>
      <c r="F66" s="103">
        <v>4</v>
      </c>
      <c r="G66" s="109">
        <v>10.85</v>
      </c>
      <c r="H66" s="104">
        <f t="shared" si="4"/>
        <v>43.4</v>
      </c>
    </row>
    <row r="67" spans="1:8" ht="27" customHeight="1">
      <c r="A67" s="100">
        <v>34723</v>
      </c>
      <c r="B67" s="101" t="s">
        <v>13</v>
      </c>
      <c r="C67" s="226" t="s">
        <v>190</v>
      </c>
      <c r="D67" s="227"/>
      <c r="E67" s="102" t="s">
        <v>2</v>
      </c>
      <c r="F67" s="103">
        <f>0.6*0.6</f>
        <v>0.36</v>
      </c>
      <c r="G67" s="109">
        <v>914</v>
      </c>
      <c r="H67" s="104">
        <f t="shared" si="4"/>
        <v>329.04</v>
      </c>
    </row>
    <row r="68" spans="1:8" ht="27" customHeight="1">
      <c r="A68" s="100">
        <v>5075</v>
      </c>
      <c r="B68" s="101" t="s">
        <v>13</v>
      </c>
      <c r="C68" s="226" t="s">
        <v>95</v>
      </c>
      <c r="D68" s="227"/>
      <c r="E68" s="102" t="s">
        <v>16</v>
      </c>
      <c r="F68" s="103">
        <v>0.11</v>
      </c>
      <c r="G68" s="109">
        <v>20.34</v>
      </c>
      <c r="H68" s="104">
        <f t="shared" si="4"/>
        <v>2.23</v>
      </c>
    </row>
    <row r="69" spans="1:8" ht="27" customHeight="1">
      <c r="A69" s="100">
        <v>94962</v>
      </c>
      <c r="B69" s="101" t="s">
        <v>13</v>
      </c>
      <c r="C69" s="226" t="s">
        <v>96</v>
      </c>
      <c r="D69" s="227"/>
      <c r="E69" s="102" t="s">
        <v>10</v>
      </c>
      <c r="F69" s="103">
        <v>0.01</v>
      </c>
      <c r="G69" s="109">
        <v>397.13</v>
      </c>
      <c r="H69" s="104">
        <f t="shared" si="4"/>
        <v>3.97</v>
      </c>
    </row>
    <row r="70" spans="1:8">
      <c r="A70" s="110"/>
      <c r="B70" s="111"/>
      <c r="C70" s="228"/>
      <c r="D70" s="229"/>
      <c r="E70" s="112"/>
      <c r="F70" s="112"/>
      <c r="G70" s="113" t="s">
        <v>55</v>
      </c>
      <c r="H70" s="30">
        <f>SUM(H65:H69)</f>
        <v>387.07000000000005</v>
      </c>
    </row>
    <row r="71" spans="1:8">
      <c r="A71" s="216" t="s">
        <v>56</v>
      </c>
      <c r="B71" s="217"/>
      <c r="C71" s="217"/>
      <c r="D71" s="217"/>
      <c r="E71" s="217"/>
      <c r="F71" s="217"/>
      <c r="G71" s="218"/>
      <c r="H71" s="114">
        <f>H70+H63</f>
        <v>409.96000000000004</v>
      </c>
    </row>
    <row r="72" spans="1:8">
      <c r="A72" s="216" t="s">
        <v>57</v>
      </c>
      <c r="B72" s="217"/>
      <c r="C72" s="217"/>
      <c r="D72" s="217"/>
      <c r="E72" s="217"/>
      <c r="F72" s="217"/>
      <c r="G72" s="218"/>
      <c r="H72" s="114">
        <f>H71</f>
        <v>409.96000000000004</v>
      </c>
    </row>
    <row r="73" spans="1:8" ht="15" customHeight="1">
      <c r="A73" s="216" t="s">
        <v>207</v>
      </c>
      <c r="B73" s="217"/>
      <c r="C73" s="217"/>
      <c r="D73" s="217"/>
      <c r="E73" s="217"/>
      <c r="F73" s="217"/>
      <c r="G73" s="218"/>
      <c r="H73" s="114">
        <f>H72*$K$3</f>
        <v>90.173783577315078</v>
      </c>
    </row>
    <row r="74" spans="1:8">
      <c r="A74" s="219" t="s">
        <v>97</v>
      </c>
      <c r="B74" s="220"/>
      <c r="C74" s="220"/>
      <c r="D74" s="220"/>
      <c r="E74" s="220"/>
      <c r="F74" s="220"/>
      <c r="G74" s="221"/>
      <c r="H74" s="115">
        <f>H73+H72</f>
        <v>500.13378357731511</v>
      </c>
    </row>
    <row r="75" spans="1:8">
      <c r="A75" s="243"/>
      <c r="B75" s="244"/>
      <c r="C75" s="244"/>
      <c r="D75" s="244"/>
      <c r="E75" s="244"/>
      <c r="F75" s="244"/>
      <c r="G75" s="244"/>
      <c r="H75" s="244"/>
    </row>
    <row r="76" spans="1:8" ht="15" customHeight="1">
      <c r="A76" s="230" t="s">
        <v>165</v>
      </c>
      <c r="B76" s="231"/>
      <c r="C76" s="231"/>
      <c r="D76" s="231"/>
      <c r="E76" s="231"/>
      <c r="F76" s="231"/>
      <c r="G76" s="231"/>
      <c r="H76" s="231"/>
    </row>
    <row r="77" spans="1:8" ht="38.25" customHeight="1">
      <c r="A77" s="233" t="s">
        <v>174</v>
      </c>
      <c r="B77" s="234"/>
      <c r="C77" s="234"/>
      <c r="D77" s="234"/>
      <c r="E77" s="234"/>
      <c r="F77" s="234"/>
      <c r="G77" s="234"/>
      <c r="H77" s="235"/>
    </row>
    <row r="78" spans="1:8" ht="31.5" customHeight="1">
      <c r="A78" s="236" t="s">
        <v>48</v>
      </c>
      <c r="B78" s="236"/>
      <c r="C78" s="236"/>
      <c r="D78" s="236"/>
      <c r="E78" s="97" t="s">
        <v>49</v>
      </c>
      <c r="F78" s="97" t="s">
        <v>50</v>
      </c>
      <c r="G78" s="97" t="s">
        <v>51</v>
      </c>
      <c r="H78" s="97" t="s">
        <v>52</v>
      </c>
    </row>
    <row r="79" spans="1:8">
      <c r="A79" s="225" t="s">
        <v>53</v>
      </c>
      <c r="B79" s="225"/>
      <c r="C79" s="225"/>
      <c r="D79" s="225"/>
      <c r="E79" s="98"/>
      <c r="F79" s="98"/>
      <c r="G79" s="98"/>
      <c r="H79" s="99"/>
    </row>
    <row r="80" spans="1:8">
      <c r="A80" s="100">
        <v>88316</v>
      </c>
      <c r="B80" s="101" t="s">
        <v>13</v>
      </c>
      <c r="C80" s="226" t="s">
        <v>54</v>
      </c>
      <c r="D80" s="227"/>
      <c r="E80" s="102" t="s">
        <v>90</v>
      </c>
      <c r="F80" s="103">
        <v>4.3929999999999998</v>
      </c>
      <c r="G80" s="104">
        <v>20.260000000000002</v>
      </c>
      <c r="H80" s="104">
        <f>TRUNC(F80*G80,2)</f>
        <v>89</v>
      </c>
    </row>
    <row r="81" spans="1:8">
      <c r="A81" s="100">
        <v>88309</v>
      </c>
      <c r="B81" s="101" t="s">
        <v>13</v>
      </c>
      <c r="C81" s="226" t="s">
        <v>191</v>
      </c>
      <c r="D81" s="227"/>
      <c r="E81" s="102" t="s">
        <v>90</v>
      </c>
      <c r="F81" s="103">
        <v>3.012</v>
      </c>
      <c r="G81" s="104">
        <v>25.2</v>
      </c>
      <c r="H81" s="104">
        <f>TRUNC(F81*G81,2)</f>
        <v>75.900000000000006</v>
      </c>
    </row>
    <row r="82" spans="1:8">
      <c r="A82" s="105"/>
      <c r="B82" s="106"/>
      <c r="C82" s="222"/>
      <c r="D82" s="223"/>
      <c r="E82" s="107"/>
      <c r="F82" s="107"/>
      <c r="G82" s="108" t="s">
        <v>55</v>
      </c>
      <c r="H82" s="30">
        <f>SUM(H80:H81)</f>
        <v>164.9</v>
      </c>
    </row>
    <row r="83" spans="1:8">
      <c r="A83" s="224" t="s">
        <v>91</v>
      </c>
      <c r="B83" s="225"/>
      <c r="C83" s="225"/>
      <c r="D83" s="225"/>
      <c r="E83" s="98"/>
      <c r="F83" s="98"/>
      <c r="G83" s="98"/>
      <c r="H83" s="99"/>
    </row>
    <row r="84" spans="1:8" ht="39" customHeight="1">
      <c r="A84" s="100">
        <v>94990</v>
      </c>
      <c r="B84" s="101" t="s">
        <v>13</v>
      </c>
      <c r="C84" s="226" t="s">
        <v>192</v>
      </c>
      <c r="D84" s="227"/>
      <c r="E84" s="102" t="s">
        <v>10</v>
      </c>
      <c r="F84" s="103">
        <v>0.14000000000000001</v>
      </c>
      <c r="G84" s="109">
        <v>754.19</v>
      </c>
      <c r="H84" s="104">
        <f t="shared" ref="H84:H86" si="5">TRUNC(F84*G84,2)</f>
        <v>105.58</v>
      </c>
    </row>
    <row r="85" spans="1:8" ht="42" customHeight="1">
      <c r="A85" s="100">
        <v>36178</v>
      </c>
      <c r="B85" s="101" t="s">
        <v>13</v>
      </c>
      <c r="C85" s="226" t="s">
        <v>193</v>
      </c>
      <c r="D85" s="227"/>
      <c r="E85" s="102" t="s">
        <v>157</v>
      </c>
      <c r="F85" s="103">
        <v>10</v>
      </c>
      <c r="G85" s="109">
        <v>10.69</v>
      </c>
      <c r="H85" s="104">
        <f t="shared" si="5"/>
        <v>106.9</v>
      </c>
    </row>
    <row r="86" spans="1:8" ht="48.75" customHeight="1">
      <c r="A86" s="100">
        <v>102491</v>
      </c>
      <c r="B86" s="101" t="s">
        <v>13</v>
      </c>
      <c r="C86" s="226" t="s">
        <v>194</v>
      </c>
      <c r="D86" s="227"/>
      <c r="E86" s="102" t="s">
        <v>2</v>
      </c>
      <c r="F86" s="103">
        <v>4.68</v>
      </c>
      <c r="G86" s="109">
        <v>19.309999999999999</v>
      </c>
      <c r="H86" s="104">
        <f t="shared" si="5"/>
        <v>90.37</v>
      </c>
    </row>
    <row r="87" spans="1:8">
      <c r="A87" s="110"/>
      <c r="B87" s="111"/>
      <c r="C87" s="228"/>
      <c r="D87" s="229"/>
      <c r="E87" s="112"/>
      <c r="F87" s="112"/>
      <c r="G87" s="113" t="s">
        <v>55</v>
      </c>
      <c r="H87" s="30">
        <f>SUM(H84:H86)</f>
        <v>302.85000000000002</v>
      </c>
    </row>
    <row r="88" spans="1:8">
      <c r="A88" s="216" t="s">
        <v>56</v>
      </c>
      <c r="B88" s="217"/>
      <c r="C88" s="217"/>
      <c r="D88" s="217"/>
      <c r="E88" s="217"/>
      <c r="F88" s="217"/>
      <c r="G88" s="218"/>
      <c r="H88" s="114">
        <f>H87+H82</f>
        <v>467.75</v>
      </c>
    </row>
    <row r="89" spans="1:8">
      <c r="A89" s="216" t="s">
        <v>57</v>
      </c>
      <c r="B89" s="217"/>
      <c r="C89" s="217"/>
      <c r="D89" s="217"/>
      <c r="E89" s="217"/>
      <c r="F89" s="217"/>
      <c r="G89" s="218"/>
      <c r="H89" s="114">
        <f>H88</f>
        <v>467.75</v>
      </c>
    </row>
    <row r="90" spans="1:8" ht="15" customHeight="1">
      <c r="A90" s="216" t="s">
        <v>207</v>
      </c>
      <c r="B90" s="217"/>
      <c r="C90" s="217"/>
      <c r="D90" s="217"/>
      <c r="E90" s="217"/>
      <c r="F90" s="217"/>
      <c r="G90" s="218"/>
      <c r="H90" s="114">
        <f>H89*$K$3</f>
        <v>102.8851284717756</v>
      </c>
    </row>
    <row r="91" spans="1:8">
      <c r="A91" s="219" t="s">
        <v>97</v>
      </c>
      <c r="B91" s="220"/>
      <c r="C91" s="220"/>
      <c r="D91" s="220"/>
      <c r="E91" s="220"/>
      <c r="F91" s="220"/>
      <c r="G91" s="221"/>
      <c r="H91" s="115">
        <f>H90+H89</f>
        <v>570.6351284717756</v>
      </c>
    </row>
    <row r="92" spans="1:8">
      <c r="A92" s="243"/>
      <c r="B92" s="244"/>
      <c r="C92" s="244"/>
      <c r="D92" s="244"/>
      <c r="E92" s="244"/>
      <c r="F92" s="244"/>
      <c r="G92" s="244"/>
      <c r="H92" s="244"/>
    </row>
    <row r="93" spans="1:8" ht="15" customHeight="1">
      <c r="A93" s="230" t="s">
        <v>167</v>
      </c>
      <c r="B93" s="231"/>
      <c r="C93" s="231"/>
      <c r="D93" s="231"/>
      <c r="E93" s="231"/>
      <c r="F93" s="231"/>
      <c r="G93" s="231"/>
      <c r="H93" s="231"/>
    </row>
    <row r="94" spans="1:8" ht="38.25" customHeight="1">
      <c r="A94" s="233" t="s">
        <v>175</v>
      </c>
      <c r="B94" s="234"/>
      <c r="C94" s="234"/>
      <c r="D94" s="234"/>
      <c r="E94" s="234"/>
      <c r="F94" s="234"/>
      <c r="G94" s="234"/>
      <c r="H94" s="235"/>
    </row>
    <row r="95" spans="1:8" ht="31.5" customHeight="1">
      <c r="A95" s="236" t="s">
        <v>48</v>
      </c>
      <c r="B95" s="236"/>
      <c r="C95" s="236"/>
      <c r="D95" s="236"/>
      <c r="E95" s="97" t="s">
        <v>49</v>
      </c>
      <c r="F95" s="97" t="s">
        <v>50</v>
      </c>
      <c r="G95" s="97" t="s">
        <v>51</v>
      </c>
      <c r="H95" s="97" t="s">
        <v>52</v>
      </c>
    </row>
    <row r="96" spans="1:8">
      <c r="A96" s="225" t="s">
        <v>53</v>
      </c>
      <c r="B96" s="225"/>
      <c r="C96" s="225"/>
      <c r="D96" s="225"/>
      <c r="E96" s="98"/>
      <c r="F96" s="98"/>
      <c r="G96" s="98"/>
      <c r="H96" s="99"/>
    </row>
    <row r="97" spans="1:8">
      <c r="A97" s="100">
        <v>88316</v>
      </c>
      <c r="B97" s="101" t="s">
        <v>13</v>
      </c>
      <c r="C97" s="226" t="s">
        <v>54</v>
      </c>
      <c r="D97" s="227"/>
      <c r="E97" s="102" t="s">
        <v>90</v>
      </c>
      <c r="F97" s="103">
        <v>0.6</v>
      </c>
      <c r="G97" s="104">
        <v>20.260000000000002</v>
      </c>
      <c r="H97" s="104">
        <f>TRUNC(F97*G97,2)</f>
        <v>12.15</v>
      </c>
    </row>
    <row r="98" spans="1:8">
      <c r="A98" s="100">
        <v>88309</v>
      </c>
      <c r="B98" s="101" t="s">
        <v>13</v>
      </c>
      <c r="C98" s="226" t="s">
        <v>191</v>
      </c>
      <c r="D98" s="227"/>
      <c r="E98" s="102" t="s">
        <v>90</v>
      </c>
      <c r="F98" s="103">
        <v>0.3</v>
      </c>
      <c r="G98" s="104">
        <v>25.2</v>
      </c>
      <c r="H98" s="104">
        <f>TRUNC(F98*G98,2)</f>
        <v>7.56</v>
      </c>
    </row>
    <row r="99" spans="1:8">
      <c r="A99" s="105"/>
      <c r="B99" s="106"/>
      <c r="C99" s="222"/>
      <c r="D99" s="223"/>
      <c r="E99" s="107"/>
      <c r="F99" s="107"/>
      <c r="G99" s="108" t="s">
        <v>55</v>
      </c>
      <c r="H99" s="30">
        <f>SUM(H97:H98)</f>
        <v>19.71</v>
      </c>
    </row>
    <row r="100" spans="1:8">
      <c r="A100" s="224" t="s">
        <v>91</v>
      </c>
      <c r="B100" s="225"/>
      <c r="C100" s="225"/>
      <c r="D100" s="225"/>
      <c r="E100" s="98"/>
      <c r="F100" s="98"/>
      <c r="G100" s="98"/>
      <c r="H100" s="99"/>
    </row>
    <row r="101" spans="1:8" ht="21" customHeight="1">
      <c r="A101" s="100">
        <v>36178</v>
      </c>
      <c r="B101" s="101" t="s">
        <v>13</v>
      </c>
      <c r="C101" s="226" t="s">
        <v>193</v>
      </c>
      <c r="D101" s="227"/>
      <c r="E101" s="102" t="s">
        <v>157</v>
      </c>
      <c r="F101" s="103">
        <v>2.5</v>
      </c>
      <c r="G101" s="109">
        <v>10.69</v>
      </c>
      <c r="H101" s="104">
        <f t="shared" ref="H101:H102" si="6">TRUNC(F101*G101,2)</f>
        <v>26.72</v>
      </c>
    </row>
    <row r="102" spans="1:8" ht="30" customHeight="1">
      <c r="A102" s="100">
        <v>102491</v>
      </c>
      <c r="B102" s="101" t="s">
        <v>13</v>
      </c>
      <c r="C102" s="226" t="s">
        <v>194</v>
      </c>
      <c r="D102" s="227"/>
      <c r="E102" s="102" t="s">
        <v>2</v>
      </c>
      <c r="F102" s="103">
        <v>0.4</v>
      </c>
      <c r="G102" s="109">
        <v>19.309999999999999</v>
      </c>
      <c r="H102" s="104">
        <f t="shared" si="6"/>
        <v>7.72</v>
      </c>
    </row>
    <row r="103" spans="1:8" ht="24.75" customHeight="1">
      <c r="A103" s="100">
        <v>370</v>
      </c>
      <c r="B103" s="101" t="s">
        <v>13</v>
      </c>
      <c r="C103" s="226" t="s">
        <v>195</v>
      </c>
      <c r="D103" s="227"/>
      <c r="E103" s="102" t="s">
        <v>10</v>
      </c>
      <c r="F103" s="103">
        <v>3.5999999999999999E-3</v>
      </c>
      <c r="G103" s="109">
        <v>129</v>
      </c>
      <c r="H103" s="104">
        <f t="shared" ref="H103:H105" si="7">TRUNC(F103*G103,2)</f>
        <v>0.46</v>
      </c>
    </row>
    <row r="104" spans="1:8">
      <c r="A104" s="100">
        <v>1106</v>
      </c>
      <c r="B104" s="101" t="s">
        <v>13</v>
      </c>
      <c r="C104" s="226" t="s">
        <v>196</v>
      </c>
      <c r="D104" s="227"/>
      <c r="E104" s="102" t="s">
        <v>16</v>
      </c>
      <c r="F104" s="103">
        <v>0.54600000000000004</v>
      </c>
      <c r="G104" s="109">
        <v>1.4</v>
      </c>
      <c r="H104" s="104">
        <f t="shared" si="7"/>
        <v>0.76</v>
      </c>
    </row>
    <row r="105" spans="1:8">
      <c r="A105" s="100">
        <v>1379</v>
      </c>
      <c r="B105" s="101" t="s">
        <v>13</v>
      </c>
      <c r="C105" s="226" t="s">
        <v>197</v>
      </c>
      <c r="D105" s="227"/>
      <c r="E105" s="102" t="s">
        <v>16</v>
      </c>
      <c r="F105" s="103">
        <v>0.56000000000000005</v>
      </c>
      <c r="G105" s="109">
        <v>0.7</v>
      </c>
      <c r="H105" s="104">
        <f t="shared" si="7"/>
        <v>0.39</v>
      </c>
    </row>
    <row r="106" spans="1:8">
      <c r="A106" s="110"/>
      <c r="B106" s="111"/>
      <c r="C106" s="228"/>
      <c r="D106" s="229"/>
      <c r="E106" s="112"/>
      <c r="F106" s="112"/>
      <c r="G106" s="113" t="s">
        <v>55</v>
      </c>
      <c r="H106" s="30">
        <f>SUM(H101:H105)</f>
        <v>36.049999999999997</v>
      </c>
    </row>
    <row r="107" spans="1:8">
      <c r="A107" s="216" t="s">
        <v>56</v>
      </c>
      <c r="B107" s="217"/>
      <c r="C107" s="217"/>
      <c r="D107" s="217"/>
      <c r="E107" s="217"/>
      <c r="F107" s="217"/>
      <c r="G107" s="218"/>
      <c r="H107" s="114">
        <f>H106+H99</f>
        <v>55.76</v>
      </c>
    </row>
    <row r="108" spans="1:8">
      <c r="A108" s="216" t="s">
        <v>57</v>
      </c>
      <c r="B108" s="217"/>
      <c r="C108" s="217"/>
      <c r="D108" s="217"/>
      <c r="E108" s="217"/>
      <c r="F108" s="217"/>
      <c r="G108" s="218"/>
      <c r="H108" s="114">
        <f>H107</f>
        <v>55.76</v>
      </c>
    </row>
    <row r="109" spans="1:8" ht="15" customHeight="1">
      <c r="A109" s="216" t="s">
        <v>207</v>
      </c>
      <c r="B109" s="217"/>
      <c r="C109" s="217"/>
      <c r="D109" s="217"/>
      <c r="E109" s="217"/>
      <c r="F109" s="217"/>
      <c r="G109" s="218"/>
      <c r="H109" s="114">
        <f>H108*$K$3</f>
        <v>12.264831135406109</v>
      </c>
    </row>
    <row r="110" spans="1:8">
      <c r="A110" s="219" t="s">
        <v>97</v>
      </c>
      <c r="B110" s="220"/>
      <c r="C110" s="220"/>
      <c r="D110" s="220"/>
      <c r="E110" s="220"/>
      <c r="F110" s="220"/>
      <c r="G110" s="221"/>
      <c r="H110" s="115">
        <f>H109+H108</f>
        <v>68.024831135406103</v>
      </c>
    </row>
  </sheetData>
  <mergeCells count="108">
    <mergeCell ref="C67:D67"/>
    <mergeCell ref="C68:D68"/>
    <mergeCell ref="A96:D96"/>
    <mergeCell ref="C99:D99"/>
    <mergeCell ref="C97:D97"/>
    <mergeCell ref="C98:D98"/>
    <mergeCell ref="A90:G90"/>
    <mergeCell ref="C81:D81"/>
    <mergeCell ref="A76:H76"/>
    <mergeCell ref="A77:H77"/>
    <mergeCell ref="A78:D78"/>
    <mergeCell ref="C87:D87"/>
    <mergeCell ref="A88:G88"/>
    <mergeCell ref="C86:D86"/>
    <mergeCell ref="C80:D80"/>
    <mergeCell ref="C82:D82"/>
    <mergeCell ref="A83:D83"/>
    <mergeCell ref="C84:D84"/>
    <mergeCell ref="C85:D85"/>
    <mergeCell ref="A89:G89"/>
    <mergeCell ref="A79:D79"/>
    <mergeCell ref="A55:G55"/>
    <mergeCell ref="A56:G56"/>
    <mergeCell ref="A57:H57"/>
    <mergeCell ref="C62:D62"/>
    <mergeCell ref="C63:D63"/>
    <mergeCell ref="A64:D64"/>
    <mergeCell ref="C65:D65"/>
    <mergeCell ref="C66:D66"/>
    <mergeCell ref="A110:G110"/>
    <mergeCell ref="C106:D106"/>
    <mergeCell ref="A107:G107"/>
    <mergeCell ref="A108:G108"/>
    <mergeCell ref="A109:G109"/>
    <mergeCell ref="C105:D105"/>
    <mergeCell ref="A91:G91"/>
    <mergeCell ref="A92:H92"/>
    <mergeCell ref="A93:H93"/>
    <mergeCell ref="A100:D100"/>
    <mergeCell ref="C101:D101"/>
    <mergeCell ref="C102:D102"/>
    <mergeCell ref="C103:D103"/>
    <mergeCell ref="C104:D104"/>
    <mergeCell ref="A94:H94"/>
    <mergeCell ref="A95:D95"/>
    <mergeCell ref="C52:D52"/>
    <mergeCell ref="A53:G53"/>
    <mergeCell ref="C37:D37"/>
    <mergeCell ref="C38:D38"/>
    <mergeCell ref="A39:D39"/>
    <mergeCell ref="C40:D40"/>
    <mergeCell ref="C41:D41"/>
    <mergeCell ref="A75:H75"/>
    <mergeCell ref="C47:D47"/>
    <mergeCell ref="C48:D48"/>
    <mergeCell ref="C49:D49"/>
    <mergeCell ref="C50:D50"/>
    <mergeCell ref="C51:D51"/>
    <mergeCell ref="C45:D45"/>
    <mergeCell ref="C46:D46"/>
    <mergeCell ref="C42:D42"/>
    <mergeCell ref="C43:D43"/>
    <mergeCell ref="C69:D69"/>
    <mergeCell ref="C70:D70"/>
    <mergeCell ref="A71:G71"/>
    <mergeCell ref="A72:G72"/>
    <mergeCell ref="A73:G73"/>
    <mergeCell ref="A74:G74"/>
    <mergeCell ref="A54:G54"/>
    <mergeCell ref="J4:O4"/>
    <mergeCell ref="K5:O5"/>
    <mergeCell ref="A58:H58"/>
    <mergeCell ref="A59:H59"/>
    <mergeCell ref="A60:D60"/>
    <mergeCell ref="A61:D61"/>
    <mergeCell ref="K6:O7"/>
    <mergeCell ref="K8:O8"/>
    <mergeCell ref="G10:H10"/>
    <mergeCell ref="L10:O10"/>
    <mergeCell ref="E11:F11"/>
    <mergeCell ref="A12:H13"/>
    <mergeCell ref="A17:D17"/>
    <mergeCell ref="C18:D18"/>
    <mergeCell ref="C19:D19"/>
    <mergeCell ref="A15:H15"/>
    <mergeCell ref="A16:D16"/>
    <mergeCell ref="A33:H33"/>
    <mergeCell ref="A34:H34"/>
    <mergeCell ref="A35:D35"/>
    <mergeCell ref="A36:D36"/>
    <mergeCell ref="A32:H32"/>
    <mergeCell ref="A29:G29"/>
    <mergeCell ref="C44:D44"/>
    <mergeCell ref="A2:G2"/>
    <mergeCell ref="A3:G3"/>
    <mergeCell ref="A4:B4"/>
    <mergeCell ref="A30:G30"/>
    <mergeCell ref="A31:G31"/>
    <mergeCell ref="C20:D20"/>
    <mergeCell ref="A21:D21"/>
    <mergeCell ref="C22:D22"/>
    <mergeCell ref="A28:G28"/>
    <mergeCell ref="C23:D23"/>
    <mergeCell ref="C24:D24"/>
    <mergeCell ref="C25:D25"/>
    <mergeCell ref="C26:D26"/>
    <mergeCell ref="C27:D27"/>
    <mergeCell ref="A14:H14"/>
  </mergeCells>
  <conditionalFormatting sqref="D8">
    <cfRule type="cellIs" dxfId="9" priority="3" stopIfTrue="1" operator="equal">
      <formula>0</formula>
    </cfRule>
  </conditionalFormatting>
  <conditionalFormatting sqref="A10:A11 A4:A5 A7:D7 C4:D4 F7:J7 F4:J4 F10 B10:D10 D11">
    <cfRule type="cellIs" dxfId="8" priority="8" stopIfTrue="1" operator="equal">
      <formula>0</formula>
    </cfRule>
  </conditionalFormatting>
  <conditionalFormatting sqref="A8">
    <cfRule type="cellIs" dxfId="7" priority="7" stopIfTrue="1" operator="equal">
      <formula>0</formula>
    </cfRule>
  </conditionalFormatting>
  <conditionalFormatting sqref="D5">
    <cfRule type="cellIs" dxfId="6" priority="2" stopIfTrue="1" operator="equal">
      <formula>0</formula>
    </cfRule>
  </conditionalFormatting>
  <conditionalFormatting sqref="C11">
    <cfRule type="cellIs" dxfId="5" priority="1" stopIfTrue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66" fitToHeight="0" orientation="portrait" horizontalDpi="360" verticalDpi="360" r:id="rId1"/>
  <headerFooter>
    <oddFooter>Página &amp;P de &amp;N</oddFooter>
  </headerFooter>
  <rowBreaks count="2" manualBreakCount="2">
    <brk id="48" max="7" man="1"/>
    <brk id="102" max="7" man="1"/>
  </rowBreaks>
  <colBreaks count="1" manualBreakCount="1">
    <brk id="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6FB74-AE94-4A6E-B791-90D7C9DDFE68}">
  <sheetPr>
    <pageSetUpPr fitToPage="1"/>
  </sheetPr>
  <dimension ref="A1:J26"/>
  <sheetViews>
    <sheetView view="pageBreakPreview" zoomScale="85" zoomScaleNormal="80" zoomScaleSheetLayoutView="85" workbookViewId="0">
      <selection activeCell="C7" sqref="C7"/>
    </sheetView>
  </sheetViews>
  <sheetFormatPr defaultRowHeight="13.2"/>
  <cols>
    <col min="1" max="1" width="32.109375" bestFit="1" customWidth="1"/>
    <col min="2" max="2" width="60.88671875" customWidth="1"/>
    <col min="3" max="3" width="14.33203125" bestFit="1" customWidth="1"/>
    <col min="4" max="4" width="15" customWidth="1"/>
    <col min="5" max="9" width="13.77734375" customWidth="1"/>
  </cols>
  <sheetData>
    <row r="1" spans="1:9" ht="15" customHeight="1">
      <c r="A1" s="175" t="s">
        <v>59</v>
      </c>
      <c r="B1" s="176"/>
      <c r="C1" s="176"/>
      <c r="D1" s="176"/>
      <c r="E1" s="176"/>
      <c r="F1" s="176"/>
      <c r="G1" s="176"/>
      <c r="H1" s="176"/>
      <c r="I1" s="176"/>
    </row>
    <row r="2" spans="1:9" ht="15" customHeight="1">
      <c r="A2" s="175" t="s">
        <v>104</v>
      </c>
      <c r="B2" s="176"/>
      <c r="C2" s="176"/>
      <c r="D2" s="176"/>
      <c r="E2" s="176"/>
      <c r="F2" s="176"/>
      <c r="G2" s="176"/>
      <c r="H2" s="176"/>
      <c r="I2" s="176"/>
    </row>
    <row r="3" spans="1:9" ht="15" customHeight="1">
      <c r="A3" s="117" t="s">
        <v>60</v>
      </c>
      <c r="C3" s="37"/>
      <c r="D3" s="36"/>
    </row>
    <row r="4" spans="1:9">
      <c r="A4" s="248" t="s">
        <v>224</v>
      </c>
      <c r="B4" s="249"/>
      <c r="C4" s="41"/>
      <c r="D4" s="42"/>
      <c r="E4" s="42"/>
      <c r="F4" s="42"/>
      <c r="G4" s="42"/>
      <c r="H4" s="42"/>
      <c r="I4" s="42"/>
    </row>
    <row r="5" spans="1:9" ht="6" customHeight="1">
      <c r="A5" s="44"/>
      <c r="B5" s="46"/>
      <c r="C5" s="46"/>
      <c r="D5" s="46"/>
    </row>
    <row r="6" spans="1:9">
      <c r="A6" s="48" t="s">
        <v>62</v>
      </c>
      <c r="B6" s="49" t="s">
        <v>63</v>
      </c>
      <c r="C6" s="37" t="s">
        <v>61</v>
      </c>
      <c r="D6" s="36"/>
    </row>
    <row r="7" spans="1:9">
      <c r="A7" s="118"/>
      <c r="B7" s="41" t="s">
        <v>59</v>
      </c>
      <c r="C7" s="41" t="s">
        <v>239</v>
      </c>
      <c r="D7" s="42"/>
      <c r="E7" s="42"/>
      <c r="F7" s="42"/>
      <c r="G7" s="42"/>
      <c r="H7" s="42"/>
      <c r="I7" s="42"/>
    </row>
    <row r="8" spans="1:9">
      <c r="A8" s="44"/>
      <c r="B8" s="36"/>
      <c r="C8" s="36"/>
      <c r="D8" s="36"/>
    </row>
    <row r="9" spans="1:9">
      <c r="A9" s="48" t="s">
        <v>87</v>
      </c>
      <c r="B9" s="51" t="s">
        <v>64</v>
      </c>
      <c r="C9" s="91"/>
      <c r="D9" s="91"/>
    </row>
    <row r="10" spans="1:9">
      <c r="A10" s="55"/>
      <c r="B10" s="149" t="s">
        <v>231</v>
      </c>
      <c r="C10" s="42"/>
      <c r="D10" s="42"/>
      <c r="E10" s="42"/>
      <c r="F10" s="42"/>
      <c r="G10" s="42"/>
      <c r="H10" s="42"/>
      <c r="I10" s="42"/>
    </row>
    <row r="11" spans="1:9" ht="15" customHeight="1">
      <c r="A11" s="252" t="s">
        <v>85</v>
      </c>
      <c r="B11" s="253"/>
      <c r="C11" s="253"/>
      <c r="D11" s="253"/>
      <c r="E11" s="253"/>
      <c r="F11" s="253"/>
      <c r="G11" s="253"/>
      <c r="H11" s="253"/>
      <c r="I11" s="253"/>
    </row>
    <row r="12" spans="1:9" ht="9.75" customHeight="1">
      <c r="A12" s="241"/>
      <c r="B12" s="242"/>
      <c r="C12" s="242"/>
      <c r="D12" s="242"/>
      <c r="E12" s="242"/>
      <c r="F12" s="242"/>
      <c r="G12" s="242"/>
      <c r="H12" s="242"/>
      <c r="I12" s="242"/>
    </row>
    <row r="13" spans="1:9" ht="5.25" customHeight="1" thickBot="1">
      <c r="A13" s="254"/>
      <c r="B13" s="255"/>
      <c r="C13" s="255"/>
      <c r="D13" s="255"/>
      <c r="E13" s="255"/>
      <c r="F13" s="255"/>
      <c r="G13" s="255"/>
      <c r="H13" s="255"/>
      <c r="I13" s="255"/>
    </row>
    <row r="14" spans="1:9" ht="18.75" customHeight="1" thickBot="1">
      <c r="A14" s="119"/>
      <c r="B14" s="119"/>
      <c r="C14" s="119"/>
      <c r="D14" s="119"/>
      <c r="E14" s="250" t="s">
        <v>86</v>
      </c>
      <c r="F14" s="251"/>
      <c r="G14" s="251"/>
      <c r="H14" s="251"/>
      <c r="I14" s="251"/>
    </row>
    <row r="15" spans="1:9" s="123" customFormat="1">
      <c r="A15" s="120" t="s">
        <v>0</v>
      </c>
      <c r="B15" s="121" t="s">
        <v>98</v>
      </c>
      <c r="C15" s="122" t="s">
        <v>99</v>
      </c>
      <c r="D15" s="121" t="s">
        <v>100</v>
      </c>
      <c r="E15" s="121">
        <v>1</v>
      </c>
      <c r="F15" s="121">
        <v>2</v>
      </c>
      <c r="G15" s="121"/>
      <c r="H15" s="121">
        <v>3</v>
      </c>
      <c r="I15" s="121">
        <v>4</v>
      </c>
    </row>
    <row r="16" spans="1:9" s="123" customFormat="1">
      <c r="A16" s="124"/>
      <c r="B16" s="125"/>
      <c r="C16" s="126"/>
      <c r="D16" s="127"/>
      <c r="E16" s="127"/>
      <c r="F16" s="127"/>
      <c r="G16" s="127"/>
      <c r="H16" s="127"/>
      <c r="I16" s="127"/>
    </row>
    <row r="17" spans="1:10" s="123" customFormat="1">
      <c r="A17" s="128">
        <v>1</v>
      </c>
      <c r="B17" s="129" t="s">
        <v>177</v>
      </c>
      <c r="C17" s="130">
        <f>'Planilha Orçamentária'!I14</f>
        <v>3831.06</v>
      </c>
      <c r="D17" s="131">
        <f>C17/$C$24</f>
        <v>8.732379065567104E-3</v>
      </c>
      <c r="E17" s="132">
        <v>1</v>
      </c>
      <c r="F17" s="132"/>
      <c r="G17" s="132"/>
      <c r="H17" s="132"/>
      <c r="I17" s="132"/>
    </row>
    <row r="18" spans="1:10" s="123" customFormat="1">
      <c r="A18" s="128"/>
      <c r="B18" s="127"/>
      <c r="C18" s="130"/>
      <c r="D18" s="131"/>
      <c r="E18" s="133">
        <f>$C$17*E17</f>
        <v>3831.06</v>
      </c>
      <c r="F18" s="133">
        <f t="shared" ref="F18:I18" si="0">$C$17*F17</f>
        <v>0</v>
      </c>
      <c r="G18" s="133"/>
      <c r="H18" s="133">
        <f t="shared" si="0"/>
        <v>0</v>
      </c>
      <c r="I18" s="133">
        <f t="shared" si="0"/>
        <v>0</v>
      </c>
    </row>
    <row r="19" spans="1:10" s="123" customFormat="1">
      <c r="A19" s="128">
        <v>2</v>
      </c>
      <c r="B19" s="129" t="s">
        <v>230</v>
      </c>
      <c r="C19" s="130">
        <f>'Planilha Orçamentária'!I18</f>
        <v>170198.21</v>
      </c>
      <c r="D19" s="131">
        <f>C19/$C$24</f>
        <v>0.38794362030377855</v>
      </c>
      <c r="E19" s="132">
        <v>0.5</v>
      </c>
      <c r="F19" s="132">
        <v>0.5</v>
      </c>
      <c r="G19" s="132"/>
      <c r="H19" s="132"/>
      <c r="I19" s="132"/>
      <c r="J19" s="123">
        <f>88/5</f>
        <v>17.600000000000001</v>
      </c>
    </row>
    <row r="20" spans="1:10" s="123" customFormat="1">
      <c r="A20" s="128"/>
      <c r="B20" s="127"/>
      <c r="C20" s="130"/>
      <c r="D20" s="131"/>
      <c r="E20" s="133">
        <f>$C$19*E19</f>
        <v>85099.104999999996</v>
      </c>
      <c r="F20" s="133">
        <f>$C$19*F19</f>
        <v>85099.104999999996</v>
      </c>
      <c r="G20" s="133"/>
      <c r="H20" s="133">
        <f>$C$19*H19</f>
        <v>0</v>
      </c>
      <c r="I20" s="133">
        <f>$C$19*I19</f>
        <v>0</v>
      </c>
    </row>
    <row r="21" spans="1:10" s="123" customFormat="1">
      <c r="A21" s="128">
        <v>3</v>
      </c>
      <c r="B21" s="127" t="s">
        <v>237</v>
      </c>
      <c r="C21" s="130">
        <f>'Planilha Orçamentária'!I42</f>
        <v>264689.65999999997</v>
      </c>
      <c r="D21" s="131">
        <f>C21/$C$24</f>
        <v>0.60332400063065428</v>
      </c>
      <c r="E21" s="132"/>
      <c r="F21" s="132">
        <v>0.25</v>
      </c>
      <c r="G21" s="132">
        <v>0.25</v>
      </c>
      <c r="H21" s="132">
        <v>0.25</v>
      </c>
      <c r="I21" s="132">
        <v>0.25</v>
      </c>
      <c r="J21" s="123">
        <f>8*0.05</f>
        <v>0.4</v>
      </c>
    </row>
    <row r="22" spans="1:10" s="123" customFormat="1">
      <c r="A22" s="128"/>
      <c r="B22" s="127"/>
      <c r="C22" s="130"/>
      <c r="D22" s="131"/>
      <c r="E22" s="133">
        <f>$C21*E21</f>
        <v>0</v>
      </c>
      <c r="F22" s="133">
        <f t="shared" ref="F22:G22" si="1">$C21*F21</f>
        <v>66172.414999999994</v>
      </c>
      <c r="G22" s="133">
        <f t="shared" si="1"/>
        <v>66172.414999999994</v>
      </c>
      <c r="H22" s="133">
        <f>$C21*H21</f>
        <v>66172.414999999994</v>
      </c>
      <c r="I22" s="133">
        <f t="shared" ref="I22" si="2">$C21*I21</f>
        <v>66172.414999999994</v>
      </c>
    </row>
    <row r="23" spans="1:10" s="123" customFormat="1" ht="13.8" thickBot="1">
      <c r="A23" s="134"/>
      <c r="B23" s="134"/>
      <c r="C23" s="135"/>
      <c r="D23" s="134"/>
      <c r="E23" s="134"/>
      <c r="F23" s="134"/>
      <c r="G23" s="134"/>
      <c r="H23" s="134"/>
      <c r="I23" s="134"/>
    </row>
    <row r="24" spans="1:10" s="123" customFormat="1" ht="13.8" thickBot="1">
      <c r="A24" s="256" t="s">
        <v>101</v>
      </c>
      <c r="B24" s="257"/>
      <c r="C24" s="136">
        <f>TRUNC(C19+C17+C21,2)</f>
        <v>438718.93</v>
      </c>
      <c r="D24" s="157">
        <f>TRUNC(D19+D17+D21,2)</f>
        <v>1</v>
      </c>
      <c r="E24" s="137">
        <f>TRUNC(E20+E2+E22+E18,2)</f>
        <v>88930.16</v>
      </c>
      <c r="F24" s="137">
        <f t="shared" ref="F24:I24" si="3">TRUNC(F20+F2+F22+F18,2)</f>
        <v>151271.51999999999</v>
      </c>
      <c r="G24" s="137">
        <f>TRUNC(G20+G2+G22+G18,2)</f>
        <v>66172.41</v>
      </c>
      <c r="H24" s="137">
        <f t="shared" si="3"/>
        <v>66172.41</v>
      </c>
      <c r="I24" s="137">
        <f t="shared" si="3"/>
        <v>66172.41</v>
      </c>
    </row>
    <row r="25" spans="1:10" s="123" customFormat="1" ht="13.8" thickBot="1">
      <c r="A25" s="245" t="s">
        <v>102</v>
      </c>
      <c r="B25" s="246"/>
      <c r="C25" s="246"/>
      <c r="D25" s="247"/>
      <c r="E25" s="138">
        <f>E24/$C$24</f>
        <v>0.20270417782063793</v>
      </c>
      <c r="F25" s="138">
        <f>F24/$C$24</f>
        <v>0.34480281030955284</v>
      </c>
      <c r="G25" s="138">
        <f t="shared" ref="G25:I25" si="4">G24/$C$24</f>
        <v>0.15083098876084514</v>
      </c>
      <c r="H25" s="138">
        <f t="shared" si="4"/>
        <v>0.15083098876084514</v>
      </c>
      <c r="I25" s="138">
        <f t="shared" si="4"/>
        <v>0.15083098876084514</v>
      </c>
    </row>
    <row r="26" spans="1:10" s="123" customFormat="1" ht="13.8" thickBot="1">
      <c r="A26" s="245" t="s">
        <v>103</v>
      </c>
      <c r="B26" s="246"/>
      <c r="C26" s="246"/>
      <c r="D26" s="247"/>
      <c r="E26" s="139">
        <f>E25</f>
        <v>0.20270417782063793</v>
      </c>
      <c r="F26" s="139">
        <f>E26+F25</f>
        <v>0.54750698813019083</v>
      </c>
      <c r="G26" s="139">
        <f>F26+G25</f>
        <v>0.69833797689103594</v>
      </c>
      <c r="H26" s="139">
        <f>G26+H25</f>
        <v>0.84916896565188105</v>
      </c>
      <c r="I26" s="139">
        <f>H26+I25</f>
        <v>0.99999995441272616</v>
      </c>
    </row>
  </sheetData>
  <mergeCells count="8">
    <mergeCell ref="A25:D25"/>
    <mergeCell ref="A26:D26"/>
    <mergeCell ref="A4:B4"/>
    <mergeCell ref="E14:I14"/>
    <mergeCell ref="A1:I1"/>
    <mergeCell ref="A2:I2"/>
    <mergeCell ref="A11:I13"/>
    <mergeCell ref="A24:B24"/>
  </mergeCells>
  <conditionalFormatting sqref="A6:B7 B8:D8 D6 D3 A9:B9 A3 C3:C4 A10">
    <cfRule type="cellIs" dxfId="4" priority="7" stopIfTrue="1" operator="equal">
      <formula>0</formula>
    </cfRule>
  </conditionalFormatting>
  <conditionalFormatting sqref="A4">
    <cfRule type="cellIs" dxfId="3" priority="6" stopIfTrue="1" operator="equal">
      <formula>0</formula>
    </cfRule>
  </conditionalFormatting>
  <conditionalFormatting sqref="C6">
    <cfRule type="cellIs" dxfId="2" priority="5" stopIfTrue="1" operator="equal">
      <formula>0</formula>
    </cfRule>
  </conditionalFormatting>
  <conditionalFormatting sqref="C7">
    <cfRule type="cellIs" dxfId="1" priority="2" stopIfTrue="1" operator="equal">
      <formula>0</formula>
    </cfRule>
  </conditionalFormatting>
  <conditionalFormatting sqref="B10">
    <cfRule type="cellIs" dxfId="0" priority="1" stopIfTrue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71" fitToHeight="0" orientation="landscape" horizontalDpi="360" verticalDpi="360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5</vt:i4>
      </vt:variant>
    </vt:vector>
  </HeadingPairs>
  <TitlesOfParts>
    <vt:vector size="12" baseType="lpstr">
      <vt:lpstr>Planilha Orçamentária</vt:lpstr>
      <vt:lpstr>Planilha Orçamentária (2)</vt:lpstr>
      <vt:lpstr>Memória de Cálculo</vt:lpstr>
      <vt:lpstr>BDI Geral</vt:lpstr>
      <vt:lpstr>BDI Diferenciado</vt:lpstr>
      <vt:lpstr>Composições Unitárias</vt:lpstr>
      <vt:lpstr>Cronograma F.F.</vt:lpstr>
      <vt:lpstr>'Composições Unitárias'!Area_de_impressao</vt:lpstr>
      <vt:lpstr>'Cronograma F.F.'!Area_de_impressao</vt:lpstr>
      <vt:lpstr>'Memória de Cálculo'!Area_de_impressao</vt:lpstr>
      <vt:lpstr>'Planilha Orçamentária'!Area_de_impressao</vt:lpstr>
      <vt:lpstr>'Planilha Orçamentária (2)'!Area_de_impressao</vt:lpstr>
    </vt:vector>
  </TitlesOfParts>
  <Company>PNUD/BRA/00/027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willamy.dias</dc:creator>
  <cp:lastModifiedBy>Thalles Cavalcanti</cp:lastModifiedBy>
  <cp:lastPrinted>2023-01-26T15:31:22Z</cp:lastPrinted>
  <dcterms:created xsi:type="dcterms:W3CDTF">2005-05-06T14:48:20Z</dcterms:created>
  <dcterms:modified xsi:type="dcterms:W3CDTF">2023-01-27T13:26:05Z</dcterms:modified>
</cp:coreProperties>
</file>