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456"/>
  </bookViews>
  <sheets>
    <sheet name="Orçamento Sintético" sheetId="1" r:id="rId1"/>
    <sheet name="MC LOTE 1" sheetId="2" r:id="rId2"/>
    <sheet name="MC LOTE 2" sheetId="3" r:id="rId3"/>
    <sheet name="MC LOTE 3" sheetId="4" r:id="rId4"/>
    <sheet name="CRONO" sheetId="5" r:id="rId5"/>
    <sheet name="Curva ABC de Serviços" sheetId="6" r:id="rId6"/>
    <sheet name="CPUs" sheetId="7" r:id="rId7"/>
  </sheets>
  <externalReferences>
    <externalReference r:id="rId8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#REF!</definedName>
    <definedName name="ACRE" hidden="1">#REF!</definedName>
    <definedName name="ademir" localSheetId="2" hidden="1">{#N/A,#N/A,FALSE,"Cronograma";#N/A,#N/A,FALSE,"Cronogr. 2"}</definedName>
    <definedName name="ademir" localSheetId="3" hidden="1">{#N/A,#N/A,FALSE,"Cronograma";#N/A,#N/A,FALSE,"Cronogr. 2"}</definedName>
    <definedName name="ademir" hidden="1">{#N/A,#N/A,FALSE,"Cronograma";#N/A,#N/A,FALSE,"Cronogr. 2"}</definedName>
    <definedName name="_xlnm.Print_Area" localSheetId="1">'MC LOTE 1'!$A$1:$J$123</definedName>
    <definedName name="_xlnm.Print_Area" localSheetId="2">'MC LOTE 2'!$A$1:$J$78</definedName>
    <definedName name="_xlnm.Print_Area" localSheetId="3">'MC LOTE 3'!$A$1:$J$231</definedName>
    <definedName name="_xlnm.Print_Area" localSheetId="0">'Orçamento Sintético'!$A$1:$J$268</definedName>
    <definedName name="bosta" localSheetId="2" hidden="1">{#N/A,#N/A,FALSE,"Cronograma";#N/A,#N/A,FALSE,"Cronogr. 2"}</definedName>
    <definedName name="bosta" localSheetId="3" hidden="1">{#N/A,#N/A,FALSE,"Cronograma";#N/A,#N/A,FALSE,"Cronogr. 2"}</definedName>
    <definedName name="bosta" hidden="1">{#N/A,#N/A,FALSE,"Cronograma";#N/A,#N/A,FALSE,"Cronogr. 2"}</definedName>
    <definedName name="CA´L" localSheetId="2" hidden="1">{#N/A,#N/A,FALSE,"Cronograma";#N/A,#N/A,FALSE,"Cronogr. 2"}</definedName>
    <definedName name="CA´L" localSheetId="3" hidden="1">{#N/A,#N/A,FALSE,"Cronograma";#N/A,#N/A,FALSE,"Cronogr. 2"}</definedName>
    <definedName name="CA´L" hidden="1">{#N/A,#N/A,FALSE,"Cronograma";#N/A,#N/A,FALSE,"Cronogr. 2"}</definedName>
    <definedName name="concorrentes" localSheetId="2" hidden="1">{#N/A,#N/A,FALSE,"Cronograma";#N/A,#N/A,FALSE,"Cronogr. 2"}</definedName>
    <definedName name="concorrentes" localSheetId="3" hidden="1">{#N/A,#N/A,FALSE,"Cronograma";#N/A,#N/A,FALSE,"Cronogr. 2"}</definedName>
    <definedName name="concorrentes" hidden="1">{#N/A,#N/A,FALSE,"Cronograma";#N/A,#N/A,FALSE,"Cronogr. 2"}</definedName>
    <definedName name="ORÇAMENTO.BancoRef" localSheetId="2" hidden="1">'[1]MC LOTE 1'!$F$8</definedName>
    <definedName name="ORÇAMENTO.BancoRef" localSheetId="3" hidden="1">'MC LOTE 3'!$F$8</definedName>
    <definedName name="ORÇAMENTO.BancoRef" hidden="1">'MC LOTE 1'!$F$8</definedName>
    <definedName name="Popular" localSheetId="2" hidden="1">{#N/A,#N/A,FALSE,"Cronograma";#N/A,#N/A,FALSE,"Cronogr. 2"}</definedName>
    <definedName name="Popular" localSheetId="3" hidden="1">{#N/A,#N/A,FALSE,"Cronograma";#N/A,#N/A,FALSE,"Cronogr. 2"}</definedName>
    <definedName name="Popular" hidden="1">{#N/A,#N/A,FALSE,"Cronograma";#N/A,#N/A,FALSE,"Cronogr. 2"}</definedName>
    <definedName name="REFERENCIA.Descricao" localSheetId="2" hidden="1">IF(ISNUMBER('[1]MC LOTE 1'!$AF1),OFFSET(INDIRECT('MC LOTE 2'!ORÇAMENTO.BancoRef),'[1]MC LOTE 1'!$AF1-1,3,1),'[1]MC LOTE 1'!$AF1)</definedName>
    <definedName name="REFERENCIA.Descricao" localSheetId="3" hidden="1">IF(ISNUMBER('MC LOTE 3'!$AF1),OFFSET(INDIRECT('MC LOTE 3'!ORÇAMENTO.BancoRef),'MC LOTE 3'!$AF1-1,3,1),'MC LOTE 3'!$AF1)</definedName>
    <definedName name="REFERENCIA.Descricao" hidden="1">IF(ISNUMBER('MC LOTE 1'!$AF1),OFFSET(INDIRECT(ORÇAMENTO.BancoRef),'MC LOTE 1'!$AF1-1,3,1),'MC LOTE 1'!$AF1)</definedName>
    <definedName name="rio" localSheetId="2" hidden="1">{#N/A,#N/A,FALSE,"Cronograma";#N/A,#N/A,FALSE,"Cronogr. 2"}</definedName>
    <definedName name="rio" localSheetId="3" hidden="1">{#N/A,#N/A,FALSE,"Cronograma";#N/A,#N/A,FALSE,"Cronogr. 2"}</definedName>
    <definedName name="rio" hidden="1">{#N/A,#N/A,FALSE,"Cronograma";#N/A,#N/A,FALSE,"Cronogr. 2"}</definedName>
    <definedName name="SINAPI_AC" hidden="1">#REF!</definedName>
    <definedName name="ss" localSheetId="2" hidden="1">{#N/A,#N/A,FALSE,"Cronograma";#N/A,#N/A,FALSE,"Cronogr. 2"}</definedName>
    <definedName name="ss" localSheetId="3" hidden="1">{#N/A,#N/A,FALSE,"Cronograma";#N/A,#N/A,FALSE,"Cronogr. 2"}</definedName>
    <definedName name="ss" hidden="1">{#N/A,#N/A,FALSE,"Cronograma";#N/A,#N/A,FALSE,"Cronogr. 2"}</definedName>
    <definedName name="wrn.Cronograma." localSheetId="2" hidden="1">{#N/A,#N/A,FALSE,"Cronograma";#N/A,#N/A,FALSE,"Cronogr. 2"}</definedName>
    <definedName name="wrn.Cronograma." localSheetId="3" hidden="1">{#N/A,#N/A,FALSE,"Cronograma";#N/A,#N/A,FALSE,"Cronogr. 2"}</definedName>
    <definedName name="wrn.Cronograma." hidden="1">{#N/A,#N/A,FALSE,"Cronograma";#N/A,#N/A,FALSE,"Cronogr. 2"}</definedName>
    <definedName name="wrn.GERAL." localSheetId="2" hidden="1">{#N/A,#N/A,FALSE,"ET-CAPA";#N/A,#N/A,FALSE,"ET-PAG1";#N/A,#N/A,FALSE,"ET-PAG2";#N/A,#N/A,FALSE,"ET-PAG3";#N/A,#N/A,FALSE,"ET-PAG4";#N/A,#N/A,FALSE,"ET-PAG5"}</definedName>
    <definedName name="wrn.GERAL." localSheetId="3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3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2" i="1"/>
  <c r="K142"/>
  <c r="L79"/>
  <c r="K79"/>
  <c r="L17"/>
  <c r="K17"/>
  <c r="P250" i="4"/>
  <c r="P249"/>
  <c r="R247"/>
  <c r="Q247"/>
  <c r="P247"/>
  <c r="O247"/>
  <c r="J223"/>
  <c r="H220"/>
  <c r="J220" s="1"/>
  <c r="J218"/>
  <c r="J217"/>
  <c r="D217"/>
  <c r="J215"/>
  <c r="D215"/>
  <c r="J214"/>
  <c r="D214"/>
  <c r="D212"/>
  <c r="J212" s="1"/>
  <c r="H210"/>
  <c r="E210"/>
  <c r="D210"/>
  <c r="J210" s="1"/>
  <c r="J209"/>
  <c r="H209"/>
  <c r="I208"/>
  <c r="H208"/>
  <c r="F208"/>
  <c r="D208"/>
  <c r="H206"/>
  <c r="D206"/>
  <c r="J206" s="1"/>
  <c r="H205"/>
  <c r="J205" s="1"/>
  <c r="D205"/>
  <c r="K203"/>
  <c r="J203"/>
  <c r="H202"/>
  <c r="G202"/>
  <c r="E202"/>
  <c r="J202" s="1"/>
  <c r="H201"/>
  <c r="J201" s="1"/>
  <c r="J200"/>
  <c r="H200"/>
  <c r="E200"/>
  <c r="H199"/>
  <c r="D199"/>
  <c r="J199" s="1"/>
  <c r="F197"/>
  <c r="E197"/>
  <c r="D197"/>
  <c r="J197" s="1"/>
  <c r="E196"/>
  <c r="D196"/>
  <c r="J196" s="1"/>
  <c r="H194"/>
  <c r="F194"/>
  <c r="E194"/>
  <c r="D194"/>
  <c r="H193"/>
  <c r="G193"/>
  <c r="G194" s="1"/>
  <c r="J194" s="1"/>
  <c r="F193"/>
  <c r="E193"/>
  <c r="D193"/>
  <c r="J193" s="1"/>
  <c r="G192"/>
  <c r="J192" s="1"/>
  <c r="F192"/>
  <c r="E192"/>
  <c r="D192"/>
  <c r="G191"/>
  <c r="F191"/>
  <c r="E191"/>
  <c r="D191"/>
  <c r="J191" s="1"/>
  <c r="F190"/>
  <c r="E190"/>
  <c r="D190"/>
  <c r="J190" s="1"/>
  <c r="M189"/>
  <c r="E208" s="1"/>
  <c r="J188"/>
  <c r="F188"/>
  <c r="E188"/>
  <c r="D188"/>
  <c r="N187"/>
  <c r="H187"/>
  <c r="G187"/>
  <c r="F187"/>
  <c r="E187"/>
  <c r="D187"/>
  <c r="J187" s="1"/>
  <c r="F186"/>
  <c r="E186"/>
  <c r="D186"/>
  <c r="J186" s="1"/>
  <c r="F184"/>
  <c r="E184"/>
  <c r="D184"/>
  <c r="J184" s="1"/>
  <c r="H183"/>
  <c r="G183"/>
  <c r="F183"/>
  <c r="J183" s="1"/>
  <c r="E183"/>
  <c r="D183"/>
  <c r="J182"/>
  <c r="F182"/>
  <c r="E182"/>
  <c r="D182"/>
  <c r="H180"/>
  <c r="G180"/>
  <c r="F180"/>
  <c r="E180"/>
  <c r="D180"/>
  <c r="J180" s="1"/>
  <c r="E179"/>
  <c r="D179"/>
  <c r="J179" s="1"/>
  <c r="F178"/>
  <c r="E178"/>
  <c r="D178"/>
  <c r="J178" s="1"/>
  <c r="H174"/>
  <c r="E174"/>
  <c r="D174"/>
  <c r="J174" s="1"/>
  <c r="J173"/>
  <c r="H173"/>
  <c r="I172"/>
  <c r="H172"/>
  <c r="F172"/>
  <c r="D172"/>
  <c r="H170"/>
  <c r="D170"/>
  <c r="J170" s="1"/>
  <c r="H169"/>
  <c r="J169" s="1"/>
  <c r="D169"/>
  <c r="K167"/>
  <c r="J167"/>
  <c r="H166"/>
  <c r="G166"/>
  <c r="E166"/>
  <c r="J166" s="1"/>
  <c r="H165"/>
  <c r="J165" s="1"/>
  <c r="J164"/>
  <c r="H164"/>
  <c r="E164"/>
  <c r="H163"/>
  <c r="D163"/>
  <c r="J163" s="1"/>
  <c r="F161"/>
  <c r="E161"/>
  <c r="D161"/>
  <c r="J161" s="1"/>
  <c r="E160"/>
  <c r="D160"/>
  <c r="J160" s="1"/>
  <c r="H158"/>
  <c r="F158"/>
  <c r="E158"/>
  <c r="D158"/>
  <c r="H157"/>
  <c r="G157"/>
  <c r="G158" s="1"/>
  <c r="J158" s="1"/>
  <c r="F157"/>
  <c r="E157"/>
  <c r="D157"/>
  <c r="J157" s="1"/>
  <c r="G156"/>
  <c r="J156" s="1"/>
  <c r="F156"/>
  <c r="E156"/>
  <c r="D156"/>
  <c r="G155"/>
  <c r="F155"/>
  <c r="E155"/>
  <c r="D155"/>
  <c r="J155" s="1"/>
  <c r="F154"/>
  <c r="E154"/>
  <c r="D154"/>
  <c r="J154" s="1"/>
  <c r="M153"/>
  <c r="E172" s="1"/>
  <c r="J152"/>
  <c r="F152"/>
  <c r="E152"/>
  <c r="D152"/>
  <c r="H151"/>
  <c r="G151"/>
  <c r="F151"/>
  <c r="E151"/>
  <c r="D151"/>
  <c r="J151" s="1"/>
  <c r="J150"/>
  <c r="F150"/>
  <c r="E150"/>
  <c r="D150"/>
  <c r="F148"/>
  <c r="E148"/>
  <c r="D148"/>
  <c r="J148" s="1"/>
  <c r="H147"/>
  <c r="G147"/>
  <c r="F147"/>
  <c r="E147"/>
  <c r="J147" s="1"/>
  <c r="D147"/>
  <c r="J146"/>
  <c r="F146"/>
  <c r="E146"/>
  <c r="D146"/>
  <c r="H144"/>
  <c r="G144"/>
  <c r="F144"/>
  <c r="E144"/>
  <c r="D144"/>
  <c r="J144" s="1"/>
  <c r="J143"/>
  <c r="E143"/>
  <c r="D143"/>
  <c r="J142"/>
  <c r="F142"/>
  <c r="E142"/>
  <c r="D142"/>
  <c r="H138"/>
  <c r="E138"/>
  <c r="D138"/>
  <c r="J138" s="1"/>
  <c r="H137"/>
  <c r="J137" s="1"/>
  <c r="I136"/>
  <c r="H136"/>
  <c r="F136"/>
  <c r="D136"/>
  <c r="H134"/>
  <c r="D134"/>
  <c r="J134" s="1"/>
  <c r="H133"/>
  <c r="D133"/>
  <c r="J133" s="1"/>
  <c r="J131"/>
  <c r="K131" s="1"/>
  <c r="J130"/>
  <c r="H130"/>
  <c r="G130"/>
  <c r="E130"/>
  <c r="J129"/>
  <c r="H129"/>
  <c r="H128"/>
  <c r="J128" s="1"/>
  <c r="E128"/>
  <c r="J127"/>
  <c r="H127"/>
  <c r="D127"/>
  <c r="J125"/>
  <c r="F125"/>
  <c r="E125"/>
  <c r="D125"/>
  <c r="E124"/>
  <c r="D124"/>
  <c r="J124" s="1"/>
  <c r="H122"/>
  <c r="G122"/>
  <c r="J122" s="1"/>
  <c r="F122"/>
  <c r="E122"/>
  <c r="D122"/>
  <c r="H121"/>
  <c r="G121"/>
  <c r="F121"/>
  <c r="E121"/>
  <c r="D121"/>
  <c r="J121" s="1"/>
  <c r="G120"/>
  <c r="F120"/>
  <c r="J120" s="1"/>
  <c r="E120"/>
  <c r="D120"/>
  <c r="G119"/>
  <c r="F119"/>
  <c r="E119"/>
  <c r="D119"/>
  <c r="J119" s="1"/>
  <c r="F118"/>
  <c r="E118"/>
  <c r="D118"/>
  <c r="J118" s="1"/>
  <c r="M117"/>
  <c r="E136" s="1"/>
  <c r="F116"/>
  <c r="E116"/>
  <c r="J116" s="1"/>
  <c r="D116"/>
  <c r="N115"/>
  <c r="H115"/>
  <c r="G115"/>
  <c r="F115"/>
  <c r="E115"/>
  <c r="D115"/>
  <c r="J115" s="1"/>
  <c r="J114"/>
  <c r="F114"/>
  <c r="E114"/>
  <c r="D114"/>
  <c r="F112"/>
  <c r="E112"/>
  <c r="D112"/>
  <c r="J112" s="1"/>
  <c r="H111"/>
  <c r="G111"/>
  <c r="F111"/>
  <c r="E111"/>
  <c r="J111" s="1"/>
  <c r="D111"/>
  <c r="F110"/>
  <c r="J110" s="1"/>
  <c r="E110"/>
  <c r="D110"/>
  <c r="H108"/>
  <c r="G108"/>
  <c r="F108"/>
  <c r="E108"/>
  <c r="D108"/>
  <c r="J108" s="1"/>
  <c r="J107"/>
  <c r="E107"/>
  <c r="D107"/>
  <c r="J106"/>
  <c r="F106"/>
  <c r="E106"/>
  <c r="D106"/>
  <c r="H102"/>
  <c r="E102"/>
  <c r="D102"/>
  <c r="J102" s="1"/>
  <c r="H101"/>
  <c r="E101"/>
  <c r="D101"/>
  <c r="J101" s="1"/>
  <c r="J100" s="1"/>
  <c r="H99"/>
  <c r="J99" s="1"/>
  <c r="J97" s="1"/>
  <c r="J98"/>
  <c r="H98"/>
  <c r="I96"/>
  <c r="J96" s="1"/>
  <c r="H96"/>
  <c r="F96"/>
  <c r="E96"/>
  <c r="D96"/>
  <c r="I95"/>
  <c r="H95"/>
  <c r="F95"/>
  <c r="E95"/>
  <c r="D95"/>
  <c r="J95" s="1"/>
  <c r="H92"/>
  <c r="D92"/>
  <c r="J92" s="1"/>
  <c r="H91"/>
  <c r="J91" s="1"/>
  <c r="D91"/>
  <c r="H89"/>
  <c r="J89" s="1"/>
  <c r="D89"/>
  <c r="J88"/>
  <c r="H88"/>
  <c r="D88"/>
  <c r="J85"/>
  <c r="J83" s="1"/>
  <c r="J84"/>
  <c r="H82"/>
  <c r="G82"/>
  <c r="E82"/>
  <c r="J82" s="1"/>
  <c r="H81"/>
  <c r="G81"/>
  <c r="E81"/>
  <c r="J81" s="1"/>
  <c r="J80" s="1"/>
  <c r="K80" s="1"/>
  <c r="J79"/>
  <c r="H79"/>
  <c r="H78"/>
  <c r="J78" s="1"/>
  <c r="J77" s="1"/>
  <c r="K77" s="1"/>
  <c r="H76"/>
  <c r="J76" s="1"/>
  <c r="J75"/>
  <c r="H75"/>
  <c r="H73"/>
  <c r="D73"/>
  <c r="J73" s="1"/>
  <c r="H72"/>
  <c r="D72"/>
  <c r="J72" s="1"/>
  <c r="J71" s="1"/>
  <c r="K71" s="1"/>
  <c r="J69"/>
  <c r="F69"/>
  <c r="E69"/>
  <c r="D69"/>
  <c r="F68"/>
  <c r="E68"/>
  <c r="D68"/>
  <c r="J68" s="1"/>
  <c r="J67" s="1"/>
  <c r="K67" s="1"/>
  <c r="E66"/>
  <c r="D66"/>
  <c r="J66" s="1"/>
  <c r="E65"/>
  <c r="D65"/>
  <c r="J65" s="1"/>
  <c r="J64" s="1"/>
  <c r="K64" s="1"/>
  <c r="H62"/>
  <c r="G62"/>
  <c r="F62"/>
  <c r="J62" s="1"/>
  <c r="E62"/>
  <c r="D62"/>
  <c r="H61"/>
  <c r="F61"/>
  <c r="E61"/>
  <c r="J61" s="1"/>
  <c r="D61"/>
  <c r="H59"/>
  <c r="G59"/>
  <c r="F59"/>
  <c r="E59"/>
  <c r="J59" s="1"/>
  <c r="D59"/>
  <c r="H58"/>
  <c r="G58"/>
  <c r="G61" s="1"/>
  <c r="F58"/>
  <c r="E58"/>
  <c r="D58"/>
  <c r="J58" s="1"/>
  <c r="G56"/>
  <c r="F56"/>
  <c r="E56"/>
  <c r="D56"/>
  <c r="J56" s="1"/>
  <c r="G55"/>
  <c r="F55"/>
  <c r="E55"/>
  <c r="D55"/>
  <c r="J55" s="1"/>
  <c r="J54" s="1"/>
  <c r="K54" s="1"/>
  <c r="F53"/>
  <c r="E53"/>
  <c r="J53" s="1"/>
  <c r="D53"/>
  <c r="F52"/>
  <c r="E52"/>
  <c r="J52" s="1"/>
  <c r="J51" s="1"/>
  <c r="D52"/>
  <c r="F50"/>
  <c r="J50" s="1"/>
  <c r="E50"/>
  <c r="D50"/>
  <c r="J49"/>
  <c r="J48" s="1"/>
  <c r="F49"/>
  <c r="E49"/>
  <c r="D49"/>
  <c r="F46"/>
  <c r="E46"/>
  <c r="D46"/>
  <c r="J46" s="1"/>
  <c r="F45"/>
  <c r="E45"/>
  <c r="J45" s="1"/>
  <c r="J44" s="1"/>
  <c r="K44" s="1"/>
  <c r="D45"/>
  <c r="F44"/>
  <c r="E44"/>
  <c r="D44"/>
  <c r="H43"/>
  <c r="G43"/>
  <c r="J43" s="1"/>
  <c r="F43"/>
  <c r="E43"/>
  <c r="D43"/>
  <c r="H42"/>
  <c r="G42"/>
  <c r="F42"/>
  <c r="E42"/>
  <c r="D42"/>
  <c r="J42" s="1"/>
  <c r="J40"/>
  <c r="F40"/>
  <c r="E40"/>
  <c r="D40"/>
  <c r="F39"/>
  <c r="E39"/>
  <c r="D39"/>
  <c r="J39" s="1"/>
  <c r="J38" s="1"/>
  <c r="K38" s="1"/>
  <c r="F36"/>
  <c r="E36"/>
  <c r="J36" s="1"/>
  <c r="D36"/>
  <c r="F35"/>
  <c r="E35"/>
  <c r="J35" s="1"/>
  <c r="J34" s="1"/>
  <c r="K34" s="1"/>
  <c r="D35"/>
  <c r="H33"/>
  <c r="G33"/>
  <c r="F33"/>
  <c r="E33"/>
  <c r="J33" s="1"/>
  <c r="D33"/>
  <c r="H32"/>
  <c r="G32"/>
  <c r="F32"/>
  <c r="E32"/>
  <c r="D32"/>
  <c r="J32" s="1"/>
  <c r="J31" s="1"/>
  <c r="F30"/>
  <c r="E30"/>
  <c r="J30" s="1"/>
  <c r="D30"/>
  <c r="F29"/>
  <c r="J29" s="1"/>
  <c r="J28" s="1"/>
  <c r="K28" s="1"/>
  <c r="E29"/>
  <c r="D29"/>
  <c r="H26"/>
  <c r="G26"/>
  <c r="F26"/>
  <c r="E26"/>
  <c r="J26" s="1"/>
  <c r="D26"/>
  <c r="H25"/>
  <c r="G25"/>
  <c r="F25"/>
  <c r="E25"/>
  <c r="D25"/>
  <c r="J25" s="1"/>
  <c r="J24" s="1"/>
  <c r="K24" s="1"/>
  <c r="E23"/>
  <c r="D23"/>
  <c r="J23" s="1"/>
  <c r="E22"/>
  <c r="D22"/>
  <c r="J22" s="1"/>
  <c r="J21" s="1"/>
  <c r="K21" s="1"/>
  <c r="F20"/>
  <c r="E20"/>
  <c r="D20"/>
  <c r="J20" s="1"/>
  <c r="F19"/>
  <c r="E19"/>
  <c r="J19" s="1"/>
  <c r="J18" s="1"/>
  <c r="K18" s="1"/>
  <c r="D19"/>
  <c r="J13"/>
  <c r="P78" i="3"/>
  <c r="P77"/>
  <c r="R75"/>
  <c r="Q75"/>
  <c r="P75"/>
  <c r="O75"/>
  <c r="J68"/>
  <c r="I65"/>
  <c r="J65" s="1"/>
  <c r="H65"/>
  <c r="E65"/>
  <c r="D65"/>
  <c r="H64"/>
  <c r="J64" s="1"/>
  <c r="J63"/>
  <c r="I63"/>
  <c r="H63"/>
  <c r="F63"/>
  <c r="E63"/>
  <c r="D63"/>
  <c r="H61"/>
  <c r="D61"/>
  <c r="J61" s="1"/>
  <c r="H60"/>
  <c r="D60"/>
  <c r="J60" s="1"/>
  <c r="J58"/>
  <c r="J57"/>
  <c r="H57"/>
  <c r="E55"/>
  <c r="D55"/>
  <c r="J55" s="1"/>
  <c r="M54"/>
  <c r="F53"/>
  <c r="J53" s="1"/>
  <c r="E53"/>
  <c r="D53"/>
  <c r="H52"/>
  <c r="G52"/>
  <c r="J52" s="1"/>
  <c r="F52"/>
  <c r="E52"/>
  <c r="D52"/>
  <c r="F51"/>
  <c r="E51"/>
  <c r="D51"/>
  <c r="J51" s="1"/>
  <c r="F49"/>
  <c r="E49"/>
  <c r="D49"/>
  <c r="J49" s="1"/>
  <c r="H48"/>
  <c r="G48"/>
  <c r="F48"/>
  <c r="E48"/>
  <c r="D48"/>
  <c r="J48" s="1"/>
  <c r="F47"/>
  <c r="J47" s="1"/>
  <c r="E47"/>
  <c r="D47"/>
  <c r="H45"/>
  <c r="G45"/>
  <c r="J45" s="1"/>
  <c r="F45"/>
  <c r="E45"/>
  <c r="D45"/>
  <c r="E44"/>
  <c r="D44"/>
  <c r="J44" s="1"/>
  <c r="J43"/>
  <c r="F43"/>
  <c r="E43"/>
  <c r="D43"/>
  <c r="L40"/>
  <c r="I39"/>
  <c r="J39" s="1"/>
  <c r="H39"/>
  <c r="E39"/>
  <c r="D39"/>
  <c r="J38"/>
  <c r="H38"/>
  <c r="I37"/>
  <c r="J37" s="1"/>
  <c r="L37" s="1"/>
  <c r="H37"/>
  <c r="F37"/>
  <c r="E37"/>
  <c r="D37"/>
  <c r="L36"/>
  <c r="H35"/>
  <c r="J35" s="1"/>
  <c r="D35"/>
  <c r="H34"/>
  <c r="D34"/>
  <c r="J34" s="1"/>
  <c r="L33"/>
  <c r="J32"/>
  <c r="H31"/>
  <c r="J31" s="1"/>
  <c r="L31" s="1"/>
  <c r="L30"/>
  <c r="E29"/>
  <c r="D29"/>
  <c r="J29" s="1"/>
  <c r="L29" s="1"/>
  <c r="M28"/>
  <c r="L28"/>
  <c r="F27"/>
  <c r="E27"/>
  <c r="D27"/>
  <c r="J27" s="1"/>
  <c r="L27" s="1"/>
  <c r="J26"/>
  <c r="H26"/>
  <c r="G26"/>
  <c r="F26"/>
  <c r="E26"/>
  <c r="D26"/>
  <c r="F25"/>
  <c r="E25"/>
  <c r="D25"/>
  <c r="J25" s="1"/>
  <c r="L25" s="1"/>
  <c r="L24"/>
  <c r="F23"/>
  <c r="E23"/>
  <c r="D23"/>
  <c r="J23" s="1"/>
  <c r="H22"/>
  <c r="G22"/>
  <c r="F22"/>
  <c r="E22"/>
  <c r="D22"/>
  <c r="J22" s="1"/>
  <c r="L22" s="1"/>
  <c r="F21"/>
  <c r="E21"/>
  <c r="D21"/>
  <c r="J21" s="1"/>
  <c r="L20"/>
  <c r="H19"/>
  <c r="G19"/>
  <c r="F19"/>
  <c r="E19"/>
  <c r="D19"/>
  <c r="J19" s="1"/>
  <c r="L19" s="1"/>
  <c r="E18"/>
  <c r="D18"/>
  <c r="J18" s="1"/>
  <c r="L18" s="1"/>
  <c r="F17"/>
  <c r="E17"/>
  <c r="D17"/>
  <c r="J17" s="1"/>
  <c r="L17" s="1"/>
  <c r="J13"/>
  <c r="P142" i="2"/>
  <c r="P141"/>
  <c r="R139"/>
  <c r="Q139"/>
  <c r="P139"/>
  <c r="O139"/>
  <c r="J115"/>
  <c r="H115"/>
  <c r="J113"/>
  <c r="D112"/>
  <c r="J112" s="1"/>
  <c r="J110"/>
  <c r="D110"/>
  <c r="J109"/>
  <c r="D109"/>
  <c r="J107"/>
  <c r="D107"/>
  <c r="D106"/>
  <c r="J106" s="1"/>
  <c r="D105"/>
  <c r="J105" s="1"/>
  <c r="J104"/>
  <c r="D104"/>
  <c r="J100"/>
  <c r="H100"/>
  <c r="J98"/>
  <c r="D97"/>
  <c r="J97" s="1"/>
  <c r="D95"/>
  <c r="J95" s="1"/>
  <c r="D94"/>
  <c r="J94" s="1"/>
  <c r="D92"/>
  <c r="J92" s="1"/>
  <c r="D91"/>
  <c r="J91" s="1"/>
  <c r="D90"/>
  <c r="J90" s="1"/>
  <c r="J89"/>
  <c r="D89"/>
  <c r="H85"/>
  <c r="J85" s="1"/>
  <c r="J83"/>
  <c r="J82"/>
  <c r="J80"/>
  <c r="J79"/>
  <c r="J77"/>
  <c r="J76"/>
  <c r="J75"/>
  <c r="J74"/>
  <c r="J68"/>
  <c r="H65"/>
  <c r="E65"/>
  <c r="D65"/>
  <c r="J65" s="1"/>
  <c r="H64"/>
  <c r="J64" s="1"/>
  <c r="I63"/>
  <c r="J63" s="1"/>
  <c r="H63"/>
  <c r="F63"/>
  <c r="D63"/>
  <c r="J61"/>
  <c r="H61"/>
  <c r="D61"/>
  <c r="H60"/>
  <c r="D60"/>
  <c r="J60" s="1"/>
  <c r="J58"/>
  <c r="K58" s="1"/>
  <c r="H57"/>
  <c r="G57"/>
  <c r="J57" s="1"/>
  <c r="E57"/>
  <c r="H55"/>
  <c r="E55"/>
  <c r="J55" s="1"/>
  <c r="H54"/>
  <c r="D54"/>
  <c r="J54" s="1"/>
  <c r="J52"/>
  <c r="F52"/>
  <c r="E52"/>
  <c r="D52"/>
  <c r="J51"/>
  <c r="E51"/>
  <c r="D51"/>
  <c r="H49"/>
  <c r="G49"/>
  <c r="F49"/>
  <c r="E49"/>
  <c r="D49"/>
  <c r="J49" s="1"/>
  <c r="H48"/>
  <c r="G48"/>
  <c r="F48"/>
  <c r="E48"/>
  <c r="D48"/>
  <c r="J48" s="1"/>
  <c r="G47"/>
  <c r="F47"/>
  <c r="E47"/>
  <c r="D47"/>
  <c r="J47" s="1"/>
  <c r="J46"/>
  <c r="G46"/>
  <c r="F46"/>
  <c r="E46"/>
  <c r="D46"/>
  <c r="F45"/>
  <c r="E45"/>
  <c r="D45"/>
  <c r="J45" s="1"/>
  <c r="M44"/>
  <c r="E63" s="1"/>
  <c r="F43"/>
  <c r="E43"/>
  <c r="J43" s="1"/>
  <c r="D43"/>
  <c r="N42"/>
  <c r="H56" s="1"/>
  <c r="J56" s="1"/>
  <c r="H42"/>
  <c r="G42"/>
  <c r="F42"/>
  <c r="E42"/>
  <c r="D42"/>
  <c r="J42" s="1"/>
  <c r="F41"/>
  <c r="E41"/>
  <c r="D41"/>
  <c r="J41" s="1"/>
  <c r="F39"/>
  <c r="E39"/>
  <c r="D39"/>
  <c r="J39" s="1"/>
  <c r="H38"/>
  <c r="G38"/>
  <c r="F38"/>
  <c r="E38"/>
  <c r="D38"/>
  <c r="J38" s="1"/>
  <c r="F37"/>
  <c r="J37" s="1"/>
  <c r="E37"/>
  <c r="D37"/>
  <c r="H35"/>
  <c r="G35"/>
  <c r="F35"/>
  <c r="E35"/>
  <c r="D35"/>
  <c r="J35" s="1"/>
  <c r="E34"/>
  <c r="D34"/>
  <c r="J34" s="1"/>
  <c r="J33"/>
  <c r="F33"/>
  <c r="E33"/>
  <c r="D33"/>
  <c r="K29"/>
  <c r="J29"/>
  <c r="H28"/>
  <c r="J28" s="1"/>
  <c r="L28" s="1"/>
  <c r="J27"/>
  <c r="L27" s="1"/>
  <c r="J26"/>
  <c r="L26" s="1"/>
  <c r="J25"/>
  <c r="L25" s="1"/>
  <c r="D25"/>
  <c r="D23"/>
  <c r="J23" s="1"/>
  <c r="L23" s="1"/>
  <c r="D22"/>
  <c r="J22" s="1"/>
  <c r="L22" s="1"/>
  <c r="H20"/>
  <c r="J20" s="1"/>
  <c r="L20" s="1"/>
  <c r="D20"/>
  <c r="H19"/>
  <c r="D19"/>
  <c r="J19" s="1"/>
  <c r="L19" s="1"/>
  <c r="D18"/>
  <c r="J18" s="1"/>
  <c r="L18" s="1"/>
  <c r="D17"/>
  <c r="J17" s="1"/>
  <c r="L17" s="1"/>
  <c r="J13"/>
  <c r="K48" i="4" l="1"/>
  <c r="J90"/>
  <c r="K90" s="1"/>
  <c r="J41"/>
  <c r="K41" s="1"/>
  <c r="K31"/>
  <c r="J94"/>
  <c r="K97"/>
  <c r="K100"/>
  <c r="K51"/>
  <c r="J60"/>
  <c r="K60" s="1"/>
  <c r="J74"/>
  <c r="K74" s="1"/>
  <c r="K83"/>
  <c r="J57"/>
  <c r="K57" s="1"/>
  <c r="J87"/>
  <c r="K87" s="1"/>
  <c r="J172"/>
  <c r="J136"/>
  <c r="J208"/>
  <c r="L38" i="3"/>
  <c r="L34"/>
  <c r="L23"/>
  <c r="L26"/>
  <c r="L35"/>
  <c r="L39"/>
  <c r="L21"/>
  <c r="K94" i="4" l="1"/>
</calcChain>
</file>

<file path=xl/sharedStrings.xml><?xml version="1.0" encoding="utf-8"?>
<sst xmlns="http://schemas.openxmlformats.org/spreadsheetml/2006/main" count="3921" uniqueCount="1143">
  <si>
    <t>Obra</t>
  </si>
  <si>
    <t>Bancos</t>
  </si>
  <si>
    <t>B.D.I.</t>
  </si>
  <si>
    <t>Encargos Sociais</t>
  </si>
  <si>
    <t xml:space="preserve">SINAPI - 11/2023 - Pernambuco
SICRO3 - 07/2023 - Pernambuco
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</si>
  <si>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</si>
  <si>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</si>
  <si>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</si>
  <si>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</si>
  <si>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</si>
  <si>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</si>
  <si>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</si>
  <si>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</si>
  <si>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</si>
  <si>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</si>
  <si>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</si>
  <si>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</si>
  <si>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</si>
  <si>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META/LOTE 01 -  SEDE - IMPLANTAÇÃO E CAPEAMENTO ASFÁLTICO</t>
  </si>
  <si>
    <t xml:space="preserve"> 1.1 </t>
  </si>
  <si>
    <t>SERVIÇOS PRELIMINARES</t>
  </si>
  <si>
    <t xml:space="preserve"> 1.1.1 </t>
  </si>
  <si>
    <t xml:space="preserve"> 103689 </t>
  </si>
  <si>
    <t>SINAPI</t>
  </si>
  <si>
    <t>FORNECIMENTO E INSTALAÇÃO DE PLACA DE OBRA COM CHAPA GALVANIZADA E ESTRUTURA DE MADEIRA. AF_03/2022_PS</t>
  </si>
  <si>
    <t>m²</t>
  </si>
  <si>
    <t xml:space="preserve"> 1.2 </t>
  </si>
  <si>
    <t>EXECUÇÃO</t>
  </si>
  <si>
    <t xml:space="preserve"> 1.2.1 </t>
  </si>
  <si>
    <t>RUA JOSELITA RAMOS CAVALCANTI - CAPEAMENTO ASFÁLTICO</t>
  </si>
  <si>
    <t xml:space="preserve"> 1.2.1.1 </t>
  </si>
  <si>
    <t>CARGA E TRANSPORTE DE MATERIAIS PARA USINAGEM (DMT, CARGA E AFINS))</t>
  </si>
  <si>
    <t xml:space="preserve"> 1.2.1.1.1 </t>
  </si>
  <si>
    <t xml:space="preserve"> 95875 </t>
  </si>
  <si>
    <t>TRANSPORTE COM CAMINHÃO BASCULANTE DE 10 M³, EM VIA URBANA PAVIMENTADA, DMT ATÉ 30 KM (UNIDADE: M3XKM). AF_07/2020</t>
  </si>
  <si>
    <t>M3XKM</t>
  </si>
  <si>
    <t xml:space="preserve"> 1.2.1.1.2 </t>
  </si>
  <si>
    <t xml:space="preserve"> 93590 </t>
  </si>
  <si>
    <t>TRANSPORTE COM CAMINHÃO BASCULANTE DE 10 M³, EM VIA URBANA PAVIMENTADA, ADICIONAL PARA DMT EXCEDENTE A 30 KM (UNIDADE: M3XKM). AF_07/2020</t>
  </si>
  <si>
    <t xml:space="preserve"> 1.2.1.1.3 </t>
  </si>
  <si>
    <t xml:space="preserve"> 102330 </t>
  </si>
  <si>
    <t>TRANSPORTE COM CAMINHÃO TANQUE DE TRANSPORTE DE MATERIAL ASFÁLTICO DE 30000 L, EM VIA URBANA PAVIMENTADA, DMT ATÉ 30KM (UNIDADE: TXKM). AF_07/2020</t>
  </si>
  <si>
    <t>TXKM</t>
  </si>
  <si>
    <t xml:space="preserve"> 1.2.1.1.4 </t>
  </si>
  <si>
    <t xml:space="preserve"> 102331 </t>
  </si>
  <si>
    <t>TRANSPORTE COM CAMINHÃO TANQUE DE TRANSPORTE DE MATERIAL ASFÁLTICO DE 30000 L, EM VIA URBANA PAVIMENTADA, ADICIONAL PARA DMT EXCEDENTE A 30 KM (UNIDADE: TXKM). AF_07/2020</t>
  </si>
  <si>
    <t xml:space="preserve"> 1.2.1.2 </t>
  </si>
  <si>
    <t>REVESTIMENTO ASFÁLTICO</t>
  </si>
  <si>
    <t xml:space="preserve"> 1.2.1.2.1 </t>
  </si>
  <si>
    <t xml:space="preserve"> COMP 17 </t>
  </si>
  <si>
    <t>Próprio</t>
  </si>
  <si>
    <t>EXECUÇÃO DE IMPRIMAÇÃO COM ASFALTO DILUÍDO CM-30</t>
  </si>
  <si>
    <t xml:space="preserve"> 1.2.1.2.2 </t>
  </si>
  <si>
    <t xml:space="preserve"> 95995 </t>
  </si>
  <si>
    <t>EXECUÇÃO DE PAVIMENTO COM APLICAÇÃO DE CONCRETO ASFÁLTICO, CAMADA DE ROLAMENTO - EXCLUSIVE CARGA E TRANSPORTE. AF_11/2019</t>
  </si>
  <si>
    <t>m³</t>
  </si>
  <si>
    <t xml:space="preserve"> 1.2.1.3 </t>
  </si>
  <si>
    <t>SINALIZAÇÃO</t>
  </si>
  <si>
    <t xml:space="preserve"> 1.2.1.3.1 </t>
  </si>
  <si>
    <t xml:space="preserve"> 102512 </t>
  </si>
  <si>
    <t>PINTURA DE EIXO VIÁRIO SOBRE ASFALTO COM TINTA RETRORREFLETIVA A BASE DE RESINA ACRÍLICA COM MICROESFERAS DE VIDRO, APLICAÇÃO MECÂNICA COM DEMARCADORA AUTOPROPELIDA. AF_05/2021</t>
  </si>
  <si>
    <t>M</t>
  </si>
  <si>
    <t xml:space="preserve"> 1.2.1.3.2 </t>
  </si>
  <si>
    <t xml:space="preserve"> 102501 </t>
  </si>
  <si>
    <t>PINTURA DE FAIXA DE PEDESTRE OU ZEBRADA COM TINTA ACRÍLICA, E  = 30 CM, APLICAÇÃO MANUAL. AF_05/2021</t>
  </si>
  <si>
    <t xml:space="preserve"> 1.2.1.3.3 </t>
  </si>
  <si>
    <t xml:space="preserve"> COMP 18 </t>
  </si>
  <si>
    <t>PLACA DE SINALIZAÇÃO COM PINTURA RETRORREFLETIVA (CONFORME PROJETO)</t>
  </si>
  <si>
    <t>und</t>
  </si>
  <si>
    <t xml:space="preserve"> 1.2.1.3.4 </t>
  </si>
  <si>
    <t xml:space="preserve"> 5213362 </t>
  </si>
  <si>
    <t>SICRO3</t>
  </si>
  <si>
    <t>Tachão refletivo em plástico injetado - bidirecional - fornecimento e colocação</t>
  </si>
  <si>
    <t>un</t>
  </si>
  <si>
    <t xml:space="preserve"> 1.2.1.3.5 </t>
  </si>
  <si>
    <t xml:space="preserve"> CP-04 </t>
  </si>
  <si>
    <t>PLACA DE IDENTIFICAÇÃO DE RUAS 0,45X0,50M - FORNECIMENTO E INSTALAÇÃO</t>
  </si>
  <si>
    <t xml:space="preserve"> 1.2.2 </t>
  </si>
  <si>
    <t>RUA ANÍBAL RAMOS - IMPLANTAÇÃO ASFÁLTICA</t>
  </si>
  <si>
    <t xml:space="preserve"> 1.2.2.1 </t>
  </si>
  <si>
    <t>CAIXA DE RUA</t>
  </si>
  <si>
    <t xml:space="preserve"> 1.2.2.1.1 </t>
  </si>
  <si>
    <t xml:space="preserve"> 101124 </t>
  </si>
  <si>
    <t>ESCAVAÇÃO HORIZONTAL, INCLUINDO CARGA E DESCARGA EM SOLO DE 1A CATEGORIA COM TRATOR DE ESTEIRAS (100HP/LÂMINA: 2,19M3). AF_07/2020</t>
  </si>
  <si>
    <t xml:space="preserve"> 1.2.2.1.2 </t>
  </si>
  <si>
    <t xml:space="preserve"> 100576 </t>
  </si>
  <si>
    <t>REGULARIZAÇÃO E COMPACTAÇÃO DE SUBLEITO DE SOLO  PREDOMINANTEMENTE ARGILOSO. AF_11/2019</t>
  </si>
  <si>
    <t xml:space="preserve"> 1.2.2.1.3 </t>
  </si>
  <si>
    <t xml:space="preserve"> 1.2.2.2 </t>
  </si>
  <si>
    <t>SUB-BASE</t>
  </si>
  <si>
    <t xml:space="preserve"> 1.2.2.2.1 </t>
  </si>
  <si>
    <t xml:space="preserve"> 1.2.2.2.2 </t>
  </si>
  <si>
    <t xml:space="preserve"> 1.2.2.2.3 </t>
  </si>
  <si>
    <t xml:space="preserve"> COMP 16 </t>
  </si>
  <si>
    <t>EXECUÇÃO E COMPACTAÇÃO DE SUB BASE COM SOLO ESTABILIZADO GRANULOMETRICAMENTE - EXCLUSIVE ESCAVAÇÃO, CARGA E TRANSPORTE E SOLO - m³</t>
  </si>
  <si>
    <t xml:space="preserve"> 1.2.2.3 </t>
  </si>
  <si>
    <t>BASE</t>
  </si>
  <si>
    <t xml:space="preserve"> 1.2.2.3.1 </t>
  </si>
  <si>
    <t xml:space="preserve"> 1.2.2.3.2 </t>
  </si>
  <si>
    <t xml:space="preserve"> 1.2.2.3.3 </t>
  </si>
  <si>
    <t xml:space="preserve"> 1.2.2.4 </t>
  </si>
  <si>
    <t xml:space="preserve"> 1.2.2.4.1 </t>
  </si>
  <si>
    <t xml:space="preserve"> 100986 </t>
  </si>
  <si>
    <t>CARGA DE MISTURA ASFÁLTICA EM CAMINHÃO BASCULANTE 10 M³ (UNIDADE: M3). AF_07/2020</t>
  </si>
  <si>
    <t xml:space="preserve"> 1.2.2.4.2 </t>
  </si>
  <si>
    <t xml:space="preserve"> 1.2.2.4.3 </t>
  </si>
  <si>
    <t xml:space="preserve"> 1.2.2.4.4 </t>
  </si>
  <si>
    <t xml:space="preserve"> 1.2.2.4.5 </t>
  </si>
  <si>
    <t xml:space="preserve"> 1.2.2.5 </t>
  </si>
  <si>
    <t xml:space="preserve"> 1.2.2.5.1 </t>
  </si>
  <si>
    <t xml:space="preserve"> 1.2.2.5.2 </t>
  </si>
  <si>
    <t xml:space="preserve"> 1.2.2.6 </t>
  </si>
  <si>
    <t xml:space="preserve"> 1.2.2.6.1 </t>
  </si>
  <si>
    <t xml:space="preserve"> 1.2.2.6.2 </t>
  </si>
  <si>
    <t xml:space="preserve"> 1.2.2.6.3 </t>
  </si>
  <si>
    <t xml:space="preserve"> 1.2.2.6.4 </t>
  </si>
  <si>
    <t xml:space="preserve"> 1.2.2.6.5 </t>
  </si>
  <si>
    <t xml:space="preserve"> 1.2.2.7 </t>
  </si>
  <si>
    <t>DRENAGEM SUPERFICIAL</t>
  </si>
  <si>
    <t xml:space="preserve"> 1.2.2.7.1 </t>
  </si>
  <si>
    <t xml:space="preserve"> 94273 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</si>
  <si>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</si>
  <si>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1.2.2.7.2 </t>
  </si>
  <si>
    <t xml:space="preserve"> 94281 </t>
  </si>
  <si>
    <t>EXECUÇÃO DE SARJETA DE CONCRETO USINADO, MOLDADA  IN LOCO  EM TRECHO RETO, 30 CM BASE X 15 CM ALTURA. AF_06/2016</t>
  </si>
  <si>
    <t xml:space="preserve"> 1.2.2.8 </t>
  </si>
  <si>
    <t>CALÇADAS</t>
  </si>
  <si>
    <t xml:space="preserve"> 1.2.2.8.1 </t>
  </si>
  <si>
    <t xml:space="preserve"> 94990 </t>
  </si>
  <si>
    <t>EXECUÇÃO DE PASSEIO (CALÇADA) OU PISO DE CONCRETO COM CONCRETO MOLDADO IN LOCO, FEITO EM OBRA, ACABAMENTO CONVENCIONAL, NÃO ARMADO. AF_08/2022</t>
  </si>
  <si>
    <t xml:space="preserve"> 1.2.2.8.2 </t>
  </si>
  <si>
    <t xml:space="preserve"> 00000007 </t>
  </si>
  <si>
    <t>RAMPA PADRÃO PARA ACESSO DE DEFICIÊNTES A PASSEIO PÚBLICO, EM CONCRETO SIMPLES FCK=25Mpa, DESEMPOLADA, PINTADA EM DUAS DEMÃOS, PISO TÁTIL DE ALERTA/DIRECIONAL</t>
  </si>
  <si>
    <t xml:space="preserve"> 1.2.2.8.3 </t>
  </si>
  <si>
    <t xml:space="preserve"> 104658 </t>
  </si>
  <si>
    <t>PISO PODOTÁTIL DE ALERTA OU DIRECIONAL, DE CONCRETO, ASSENTADO SOBRE ARGAMASSA. AF_05/2023</t>
  </si>
  <si>
    <t xml:space="preserve"> 1.3 </t>
  </si>
  <si>
    <t>ADMINISTRAÇÃO LOCAL</t>
  </si>
  <si>
    <t xml:space="preserve"> 1.3.1 </t>
  </si>
  <si>
    <t xml:space="preserve"> 03 </t>
  </si>
  <si>
    <t>ADMINISTRAÇÃO LOCAL - PROPORCIONAL À EXECUÇÃO</t>
  </si>
  <si>
    <t xml:space="preserve"> 2 </t>
  </si>
  <si>
    <t>META/LOTE 02 - SEDE E EXTREMA - IMPLANTAÇÃO INTERTRAVADO</t>
  </si>
  <si>
    <t xml:space="preserve"> 2.1 </t>
  </si>
  <si>
    <t xml:space="preserve"> 2.1.1 </t>
  </si>
  <si>
    <t xml:space="preserve"> 2.2 </t>
  </si>
  <si>
    <t xml:space="preserve"> 2.2.1 </t>
  </si>
  <si>
    <t>AV DOM MALAN - IMPLANTAÇÃO INTERTRAVADO</t>
  </si>
  <si>
    <t xml:space="preserve"> 2.2.1.1 </t>
  </si>
  <si>
    <t xml:space="preserve"> 2.2.1.1.1 </t>
  </si>
  <si>
    <t xml:space="preserve"> 2.2.1.1.2 </t>
  </si>
  <si>
    <t xml:space="preserve"> 2.2.1.1.3 </t>
  </si>
  <si>
    <t xml:space="preserve"> 2.2.1.2 </t>
  </si>
  <si>
    <t xml:space="preserve"> 2.2.1.2.1 </t>
  </si>
  <si>
    <t xml:space="preserve"> 2.2.1.2.2 </t>
  </si>
  <si>
    <t xml:space="preserve"> 2.2.1.2.3 </t>
  </si>
  <si>
    <t xml:space="preserve"> 2.2.1.3 </t>
  </si>
  <si>
    <t xml:space="preserve"> 2.2.1.3.1 </t>
  </si>
  <si>
    <t xml:space="preserve"> 2.2.1.3.2 </t>
  </si>
  <si>
    <t xml:space="preserve"> 2.2.1.3.3 </t>
  </si>
  <si>
    <t xml:space="preserve"> 2.2.1.4 </t>
  </si>
  <si>
    <t>PAVIMENTAÇÃO</t>
  </si>
  <si>
    <t xml:space="preserve"> 2.2.1.4.1 </t>
  </si>
  <si>
    <t xml:space="preserve"> 92398 </t>
  </si>
  <si>
    <t>EXECUÇÃO DE PAVIMENTO EM PISO INTERTRAVADO, COM BLOCO RETANGULAR COR NATURAL DE 20 X 10 CM, ESPESSURA 8 CM. AF_10/2022</t>
  </si>
  <si>
    <t xml:space="preserve"> 2.2.1.5 </t>
  </si>
  <si>
    <t xml:space="preserve"> 2.2.1.5.1 </t>
  </si>
  <si>
    <t xml:space="preserve"> 2.2.1.5.2 </t>
  </si>
  <si>
    <t xml:space="preserve"> 2.2.1.6 </t>
  </si>
  <si>
    <t xml:space="preserve"> 2.2.1.6.1 </t>
  </si>
  <si>
    <t xml:space="preserve"> 2.2.1.6.2 </t>
  </si>
  <si>
    <t xml:space="preserve"> 2.2.1.7 </t>
  </si>
  <si>
    <t xml:space="preserve"> 2.2.1.7.1 </t>
  </si>
  <si>
    <t xml:space="preserve"> 2.2.1.7.2 </t>
  </si>
  <si>
    <t xml:space="preserve"> 2.2.1.7.3 </t>
  </si>
  <si>
    <t xml:space="preserve"> 2.2.2 </t>
  </si>
  <si>
    <t>RUA SERGIPE - EXTREMA - IMPLANTAÇÃO INTERTRAVADO</t>
  </si>
  <si>
    <t xml:space="preserve"> 2.2.2.1 </t>
  </si>
  <si>
    <t xml:space="preserve"> 2.2.2.1.1 </t>
  </si>
  <si>
    <t xml:space="preserve"> 2.2.2.1.2 </t>
  </si>
  <si>
    <t xml:space="preserve"> 2.2.2.1.3 </t>
  </si>
  <si>
    <t xml:space="preserve"> 2.2.2.2 </t>
  </si>
  <si>
    <t xml:space="preserve"> 2.2.2.2.1 </t>
  </si>
  <si>
    <t xml:space="preserve"> 2.2.2.2.2 </t>
  </si>
  <si>
    <t xml:space="preserve"> 2.2.2.2.3 </t>
  </si>
  <si>
    <t xml:space="preserve"> 2.2.2.3 </t>
  </si>
  <si>
    <t xml:space="preserve"> 2.2.2.3.1 </t>
  </si>
  <si>
    <t xml:space="preserve"> 2.2.2.3.2 </t>
  </si>
  <si>
    <t xml:space="preserve"> 2.2.2.3.3 </t>
  </si>
  <si>
    <t xml:space="preserve"> 2.2.2.4 </t>
  </si>
  <si>
    <t xml:space="preserve"> 2.2.2.4.1 </t>
  </si>
  <si>
    <t xml:space="preserve"> 2.2.2.5 </t>
  </si>
  <si>
    <t xml:space="preserve"> 2.2.2.5.1 </t>
  </si>
  <si>
    <t xml:space="preserve"> 2.2.2.5.2 </t>
  </si>
  <si>
    <t xml:space="preserve"> 2.2.2.6 </t>
  </si>
  <si>
    <t xml:space="preserve"> 2.2.2.6.1 </t>
  </si>
  <si>
    <t xml:space="preserve"> 2.2.2.6.2 </t>
  </si>
  <si>
    <t xml:space="preserve"> 2.2.2.7 </t>
  </si>
  <si>
    <t xml:space="preserve"> 2.2.2.7.1 </t>
  </si>
  <si>
    <t xml:space="preserve"> 2.2.2.7.2 </t>
  </si>
  <si>
    <t xml:space="preserve"> 2.2.2.7.3 </t>
  </si>
  <si>
    <t xml:space="preserve"> 2.3 </t>
  </si>
  <si>
    <t xml:space="preserve"> 2.3.1 </t>
  </si>
  <si>
    <t xml:space="preserve"> 3 </t>
  </si>
  <si>
    <t>META/LOTE 03 - EXTREMA E CACHOEIRA - IMPLANTAÇÃO ASFÁLTICA</t>
  </si>
  <si>
    <t xml:space="preserve"> 3.1 </t>
  </si>
  <si>
    <t xml:space="preserve"> 3.1.1 </t>
  </si>
  <si>
    <t xml:space="preserve"> 3.2 </t>
  </si>
  <si>
    <t xml:space="preserve"> 3.2.1 </t>
  </si>
  <si>
    <t>RUA MACEIÓ (EXTREMA) - IMPLANTAÇÃO ASFÁLTICA</t>
  </si>
  <si>
    <t xml:space="preserve"> 3.2.1.1 </t>
  </si>
  <si>
    <t xml:space="preserve"> 3.2.1.1.1 </t>
  </si>
  <si>
    <t xml:space="preserve"> 3.2.1.1.2 </t>
  </si>
  <si>
    <t xml:space="preserve"> 3.2.1.1.3 </t>
  </si>
  <si>
    <t xml:space="preserve"> 3.2.1.2 </t>
  </si>
  <si>
    <t xml:space="preserve"> 3.2.1.2.1 </t>
  </si>
  <si>
    <t xml:space="preserve"> 3.2.1.2.2 </t>
  </si>
  <si>
    <t xml:space="preserve"> 3.2.1.2.3 </t>
  </si>
  <si>
    <t xml:space="preserve"> 3.2.1.3 </t>
  </si>
  <si>
    <t xml:space="preserve"> 3.2.1.3.1 </t>
  </si>
  <si>
    <t xml:space="preserve"> 3.2.1.3.2 </t>
  </si>
  <si>
    <t xml:space="preserve"> 3.2.1.3.3 </t>
  </si>
  <si>
    <t xml:space="preserve"> 3.2.1.4 </t>
  </si>
  <si>
    <t xml:space="preserve"> 3.2.1.4.1 </t>
  </si>
  <si>
    <t xml:space="preserve"> 3.2.1.4.2 </t>
  </si>
  <si>
    <t xml:space="preserve"> 3.2.1.4.3 </t>
  </si>
  <si>
    <t xml:space="preserve"> 3.2.1.4.4 </t>
  </si>
  <si>
    <t xml:space="preserve"> 3.2.1.4.5 </t>
  </si>
  <si>
    <t xml:space="preserve"> 3.2.1.5 </t>
  </si>
  <si>
    <t xml:space="preserve"> 3.2.1.5.1 </t>
  </si>
  <si>
    <t xml:space="preserve"> 3.2.1.5.2 </t>
  </si>
  <si>
    <t xml:space="preserve"> 3.2.1.6 </t>
  </si>
  <si>
    <t xml:space="preserve"> 3.2.1.6.1 </t>
  </si>
  <si>
    <t xml:space="preserve"> 3.2.1.6.2 </t>
  </si>
  <si>
    <t xml:space="preserve"> 3.2.1.6.3 </t>
  </si>
  <si>
    <t xml:space="preserve"> 3.2.1.6.4 </t>
  </si>
  <si>
    <t xml:space="preserve"> 3.2.1.6.5 </t>
  </si>
  <si>
    <t xml:space="preserve"> 3.2.1.7 </t>
  </si>
  <si>
    <t xml:space="preserve"> 3.2.1.7.1 </t>
  </si>
  <si>
    <t xml:space="preserve"> 3.2.1.7.2 </t>
  </si>
  <si>
    <t xml:space="preserve"> 3.2.1.8 </t>
  </si>
  <si>
    <t xml:space="preserve"> 3.2.1.8.1 </t>
  </si>
  <si>
    <t xml:space="preserve"> 3.2.1.8.2 </t>
  </si>
  <si>
    <t xml:space="preserve"> 3.2.1.8.3 </t>
  </si>
  <si>
    <t xml:space="preserve"> 3.2.2 </t>
  </si>
  <si>
    <t>RUA RIO GRANDE DO NORTE (EXTREMA) - IMPLANTAÇÃO ASFÁLTICA</t>
  </si>
  <si>
    <t xml:space="preserve"> 3.2.2.1 </t>
  </si>
  <si>
    <t xml:space="preserve"> 3.2.2.1.1 </t>
  </si>
  <si>
    <t xml:space="preserve"> 3.2.2.1.2 </t>
  </si>
  <si>
    <t xml:space="preserve"> 3.2.2.1.3 </t>
  </si>
  <si>
    <t xml:space="preserve"> 3.2.2.2 </t>
  </si>
  <si>
    <t xml:space="preserve"> 3.2.2.2.1 </t>
  </si>
  <si>
    <t xml:space="preserve"> 3.2.2.2.2 </t>
  </si>
  <si>
    <t xml:space="preserve"> 3.2.2.2.3 </t>
  </si>
  <si>
    <t xml:space="preserve"> 3.2.2.3 </t>
  </si>
  <si>
    <t xml:space="preserve"> 3.2.2.3.1 </t>
  </si>
  <si>
    <t xml:space="preserve"> 3.2.2.3.2 </t>
  </si>
  <si>
    <t xml:space="preserve"> 3.2.2.3.3 </t>
  </si>
  <si>
    <t xml:space="preserve"> 3.2.2.4 </t>
  </si>
  <si>
    <t xml:space="preserve"> 3.2.2.4.1 </t>
  </si>
  <si>
    <t xml:space="preserve"> 3.2.2.4.2 </t>
  </si>
  <si>
    <t xml:space="preserve"> 3.2.2.4.3 </t>
  </si>
  <si>
    <t xml:space="preserve"> 3.2.2.4.4 </t>
  </si>
  <si>
    <t xml:space="preserve"> 3.2.2.4.5 </t>
  </si>
  <si>
    <t xml:space="preserve"> 3.2.2.5 </t>
  </si>
  <si>
    <t xml:space="preserve"> 3.2.2.5.1 </t>
  </si>
  <si>
    <t xml:space="preserve"> 3.2.2.5.2 </t>
  </si>
  <si>
    <t xml:space="preserve"> 3.2.2.6 </t>
  </si>
  <si>
    <t xml:space="preserve"> 3.2.2.6.1 </t>
  </si>
  <si>
    <t xml:space="preserve"> 3.2.2.6.2 </t>
  </si>
  <si>
    <t xml:space="preserve"> 3.2.2.6.3 </t>
  </si>
  <si>
    <t xml:space="preserve"> 3.2.2.6.4 </t>
  </si>
  <si>
    <t xml:space="preserve"> 3.2.2.6.5 </t>
  </si>
  <si>
    <t xml:space="preserve"> 3.2.2.7 </t>
  </si>
  <si>
    <t xml:space="preserve"> 3.2.2.7.1 </t>
  </si>
  <si>
    <t xml:space="preserve"> 3.2.2.7.2 </t>
  </si>
  <si>
    <t xml:space="preserve"> 3.2.2.8 </t>
  </si>
  <si>
    <t xml:space="preserve"> 3.2.2.8.1 </t>
  </si>
  <si>
    <t xml:space="preserve"> 3.2.2.8.2 </t>
  </si>
  <si>
    <t xml:space="preserve"> 3.2.2.8.3 </t>
  </si>
  <si>
    <t xml:space="preserve"> 3.2.3 </t>
  </si>
  <si>
    <t>RUA CEARÁ (EXTREMA) - IMPLANTAÇÃO ASFÁLTICA</t>
  </si>
  <si>
    <t xml:space="preserve"> 3.2.3.1 </t>
  </si>
  <si>
    <t xml:space="preserve"> 3.2.3.1.1 </t>
  </si>
  <si>
    <t xml:space="preserve"> 3.2.3.1.2 </t>
  </si>
  <si>
    <t xml:space="preserve"> 3.2.3.1.3 </t>
  </si>
  <si>
    <t xml:space="preserve"> 3.2.3.2 </t>
  </si>
  <si>
    <t xml:space="preserve"> 3.2.3.2.1 </t>
  </si>
  <si>
    <t xml:space="preserve"> 3.2.3.2.2 </t>
  </si>
  <si>
    <t xml:space="preserve"> 3.2.3.2.3 </t>
  </si>
  <si>
    <t xml:space="preserve"> 3.2.3.3 </t>
  </si>
  <si>
    <t xml:space="preserve"> 3.2.3.3.1 </t>
  </si>
  <si>
    <t xml:space="preserve"> 3.2.3.3.2 </t>
  </si>
  <si>
    <t xml:space="preserve"> 3.2.3.3.3 </t>
  </si>
  <si>
    <t xml:space="preserve"> 3.2.3.4 </t>
  </si>
  <si>
    <t xml:space="preserve"> 3.2.3.4.1 </t>
  </si>
  <si>
    <t xml:space="preserve"> 3.2.3.4.2 </t>
  </si>
  <si>
    <t xml:space="preserve"> 3.2.3.4.3 </t>
  </si>
  <si>
    <t xml:space="preserve"> 3.2.3.4.4 </t>
  </si>
  <si>
    <t xml:space="preserve"> 3.2.3.4.5 </t>
  </si>
  <si>
    <t xml:space="preserve"> 3.2.3.5 </t>
  </si>
  <si>
    <t xml:space="preserve"> 3.2.3.5.1 </t>
  </si>
  <si>
    <t xml:space="preserve"> 3.2.3.5.2 </t>
  </si>
  <si>
    <t xml:space="preserve"> 3.2.3.6 </t>
  </si>
  <si>
    <t xml:space="preserve"> 3.2.3.6.1 </t>
  </si>
  <si>
    <t xml:space="preserve"> 3.2.3.6.2 </t>
  </si>
  <si>
    <t xml:space="preserve"> 3.2.3.6.3 </t>
  </si>
  <si>
    <t xml:space="preserve"> 3.2.3.6.4 </t>
  </si>
  <si>
    <t xml:space="preserve"> 3.2.3.6.5 </t>
  </si>
  <si>
    <t xml:space="preserve"> 3.2.3.7 </t>
  </si>
  <si>
    <t xml:space="preserve"> 3.2.3.7.1 </t>
  </si>
  <si>
    <t xml:space="preserve"> 3.2.3.7.2 </t>
  </si>
  <si>
    <t xml:space="preserve"> 3.2.3.8 </t>
  </si>
  <si>
    <t xml:space="preserve"> 3.2.3.8.1 </t>
  </si>
  <si>
    <t xml:space="preserve"> 3.2.3.8.2 </t>
  </si>
  <si>
    <t xml:space="preserve"> 3.2.3.8.3 </t>
  </si>
  <si>
    <t xml:space="preserve"> 3.2.4 </t>
  </si>
  <si>
    <t>AV PRINCIPAL (CACHOEIRA DO ROBERTO) - IMPLANTAÇÃO ASFÁLTICA</t>
  </si>
  <si>
    <t xml:space="preserve"> 3.2.4.1 </t>
  </si>
  <si>
    <t xml:space="preserve"> 3.2.4.1.1 </t>
  </si>
  <si>
    <t xml:space="preserve"> 3.2.4.1.2 </t>
  </si>
  <si>
    <t xml:space="preserve"> 3.2.4.1.3 </t>
  </si>
  <si>
    <t xml:space="preserve"> 3.2.4.2 </t>
  </si>
  <si>
    <t xml:space="preserve"> 3.2.4.2.1 </t>
  </si>
  <si>
    <t xml:space="preserve"> 3.2.4.2.2 </t>
  </si>
  <si>
    <t xml:space="preserve"> 3.2.4.2.3 </t>
  </si>
  <si>
    <t xml:space="preserve"> 3.2.4.3 </t>
  </si>
  <si>
    <t xml:space="preserve"> 3.2.4.3.1 </t>
  </si>
  <si>
    <t xml:space="preserve"> 3.2.4.3.2 </t>
  </si>
  <si>
    <t xml:space="preserve"> 3.2.4.3.3 </t>
  </si>
  <si>
    <t xml:space="preserve"> 3.2.4.4 </t>
  </si>
  <si>
    <t xml:space="preserve"> 3.2.4.4.1 </t>
  </si>
  <si>
    <t xml:space="preserve"> 3.2.4.4.2 </t>
  </si>
  <si>
    <t xml:space="preserve"> 3.2.4.4.3 </t>
  </si>
  <si>
    <t xml:space="preserve"> 3.2.4.4.4 </t>
  </si>
  <si>
    <t xml:space="preserve"> 3.2.4.4.5 </t>
  </si>
  <si>
    <t xml:space="preserve"> 3.2.4.5 </t>
  </si>
  <si>
    <t xml:space="preserve"> 3.2.4.5.1 </t>
  </si>
  <si>
    <t xml:space="preserve"> 3.2.4.5.2 </t>
  </si>
  <si>
    <t xml:space="preserve"> 3.2.4.6 </t>
  </si>
  <si>
    <t xml:space="preserve"> 3.2.4.6.1 </t>
  </si>
  <si>
    <t xml:space="preserve"> 3.2.4.6.2 </t>
  </si>
  <si>
    <t xml:space="preserve"> 3.2.4.6.3 </t>
  </si>
  <si>
    <t xml:space="preserve"> 3.2.4.6.4 </t>
  </si>
  <si>
    <t xml:space="preserve"> 3.2.4.6.5 </t>
  </si>
  <si>
    <t xml:space="preserve"> 3.2.4.7 </t>
  </si>
  <si>
    <t xml:space="preserve"> 3.2.4.7.1 </t>
  </si>
  <si>
    <t xml:space="preserve"> 3.2.4.7.2 </t>
  </si>
  <si>
    <t xml:space="preserve"> 3.2.4.8 </t>
  </si>
  <si>
    <t xml:space="preserve"> 3.2.4.8.1 </t>
  </si>
  <si>
    <t xml:space="preserve"> 3.2.4.8.2 </t>
  </si>
  <si>
    <t xml:space="preserve"> 3.2.4.8.3 </t>
  </si>
  <si>
    <t xml:space="preserve"> 3.3 </t>
  </si>
  <si>
    <t xml:space="preserve"> 3.3.1 </t>
  </si>
  <si>
    <t>Total sem BDI</t>
  </si>
  <si>
    <t>Total do BDI</t>
  </si>
  <si>
    <t>Total Geral</t>
  </si>
  <si>
    <t>_______________________________________________________________
Thalles Henrique Oliveira Ramos Cavalcanti
Setor de Engenharia</t>
  </si>
  <si>
    <t xml:space="preserve">Padrão - 22,0%      Diferenciado - 15,28%
</t>
  </si>
  <si>
    <t xml:space="preserve">Padrão - 22,0%         Diferenciado - 15,28%
</t>
  </si>
  <si>
    <t>Pavimentação de Vias na Zona Urbana do Município de Afrânio/PE</t>
  </si>
  <si>
    <t>Programa</t>
  </si>
  <si>
    <t>Empreendimento</t>
  </si>
  <si>
    <t>OGU</t>
  </si>
  <si>
    <t>Pavimentação de Vias na Zona Urbana do Município de Afrânio-PE</t>
  </si>
  <si>
    <t>Agente Financeiro</t>
  </si>
  <si>
    <t>Proponente</t>
  </si>
  <si>
    <t>SUPERINTENDENCIA DO DESENVOLVIMENTO DO NORDESTE - SUDENE</t>
  </si>
  <si>
    <t>PREFEITURA MUNICIPAL DE AFRÂNIO</t>
  </si>
  <si>
    <t>Proposta</t>
  </si>
  <si>
    <t>Localização</t>
  </si>
  <si>
    <t>064710/2023</t>
  </si>
  <si>
    <t>Sede, Município de Afrânio/PE</t>
  </si>
  <si>
    <t>Memória de Cálculo (LOTE 1)</t>
  </si>
  <si>
    <t>ITEM</t>
  </si>
  <si>
    <t>DISCRIMINAÇÃO DOS SERVIÇOS</t>
  </si>
  <si>
    <t>UNIDADE</t>
  </si>
  <si>
    <t>COMPRIMENTO (m)</t>
  </si>
  <si>
    <t>LARGURA (m)</t>
  </si>
  <si>
    <t>ALTURA/
ESPESSURA (m)</t>
  </si>
  <si>
    <t>DMT(KM)</t>
  </si>
  <si>
    <t>TAXAS</t>
  </si>
  <si>
    <t>DESCONTOS</t>
  </si>
  <si>
    <t>QUANTIDADE</t>
  </si>
  <si>
    <t>1.0 SERVIÇOS PRELIMINARES</t>
  </si>
  <si>
    <t>1.1</t>
  </si>
  <si>
    <t>PLACA DE OBRA EM CHAPA DE AÇO GALVANIZADO</t>
  </si>
  <si>
    <t>2.0 RUA JOSELITA RAMOS CAVALCANTI - SEDE (CAPEAMENTO ASFÁLTICO)</t>
  </si>
  <si>
    <t>2.1</t>
  </si>
  <si>
    <t>TRANSPORTE DE MATERIAIS PARA USINAGEM (DMT, CARGA E AFINS)</t>
  </si>
  <si>
    <t>2.1.1</t>
  </si>
  <si>
    <t>m³xKm</t>
  </si>
  <si>
    <t>2.2.2</t>
  </si>
  <si>
    <t>2.2.3</t>
  </si>
  <si>
    <t>TRANSPORTE COM CAMINHÃO TANQUE DE TRANSPORTE DE MATERIAL ASFÁLTICO DE 30000 L, EM VIA URBANA PAVIMENTADA, DMT ATÉ 30KM (RR 2C). AF_07/2020</t>
  </si>
  <si>
    <t>TxKm</t>
  </si>
  <si>
    <t>2.2.4</t>
  </si>
  <si>
    <t>TRANSPORTE COM CAMINHÃO TANQUE DE TRANSPORTE DE MATERIAL ASFÁLTICO DE 30000 L, EM VIA URBANA PAVIMENTADA, ADICIONAL PARA DMT EXCEDENTE A 30KM (RR 2C). AF_07/2020</t>
  </si>
  <si>
    <t>2.2</t>
  </si>
  <si>
    <t>2.2.1</t>
  </si>
  <si>
    <t>EXECUÇÃO DE IMPRIMAÇÃO COM ASFÁLTO DILUÍDO CM-30</t>
  </si>
  <si>
    <t>2.3</t>
  </si>
  <si>
    <t xml:space="preserve">SINALIZAÇÃO </t>
  </si>
  <si>
    <t>2.3.1</t>
  </si>
  <si>
    <t>m</t>
  </si>
  <si>
    <t>2.3.2</t>
  </si>
  <si>
    <t>2.3.3</t>
  </si>
  <si>
    <t>2.3.4</t>
  </si>
  <si>
    <t>TACHÃO REFLETIVO EM PLÁSTICO INJETADO - BIDIRECIONAL - FORNECIMENTO E COLOCAÇÃO</t>
  </si>
  <si>
    <t>2.6.5</t>
  </si>
  <si>
    <t>3.0 RUA ANÍBAL RAMOS - SEDE (IMPLANTAÇÃO ASFÁLTICA)</t>
  </si>
  <si>
    <t>QTD ESTACAS</t>
  </si>
  <si>
    <t>SOBRA (m)</t>
  </si>
  <si>
    <t>LARGURA INTERNA(m)</t>
  </si>
  <si>
    <t>LARGURA SARJETA(m)</t>
  </si>
  <si>
    <t>LARGURA CALÇADA(m)</t>
  </si>
  <si>
    <t>3.1</t>
  </si>
  <si>
    <t>3.1.1</t>
  </si>
  <si>
    <t>ALTURA ESCAV (Cm)</t>
  </si>
  <si>
    <t>ALTURA BASE (Cm)</t>
  </si>
  <si>
    <t>ALTURA SUBBASE (Cm)</t>
  </si>
  <si>
    <t>3.1.2</t>
  </si>
  <si>
    <t>3.1.3</t>
  </si>
  <si>
    <t>DIST DESCARTE (km)</t>
  </si>
  <si>
    <t>EMPOLAMENTO</t>
  </si>
  <si>
    <t>DIST JAZIDA BASE (km)</t>
  </si>
  <si>
    <t>DIST USINA (km)</t>
  </si>
  <si>
    <t>DIST PETROQUIMICA (km)</t>
  </si>
  <si>
    <t>3.2</t>
  </si>
  <si>
    <t>SUB BASE</t>
  </si>
  <si>
    <t>3.2.1</t>
  </si>
  <si>
    <t>ESPESSURA ASFALTO (cm)</t>
  </si>
  <si>
    <t>PESO ESPECIFICO CBUQ (Kg/m³)</t>
  </si>
  <si>
    <t>COMPRIMENTO FAIXA PEDESTRE (m)</t>
  </si>
  <si>
    <t>LARGURA FAIXA (m)</t>
  </si>
  <si>
    <t>QUANTIDADE DE FAIXAS</t>
  </si>
  <si>
    <t>3.2.2</t>
  </si>
  <si>
    <t>3.2.3</t>
  </si>
  <si>
    <t>EXECUÇÃO E COMPACTAÇÃO DE SUB BASE COM SOLO ESTABILIZADO GRANULOMETRICAMENTE - EXCLUSIVE ESCAVAÇÃO, CARGA E TRANSPORTE E SOLO</t>
  </si>
  <si>
    <t>SINALIZAÇÃO EIXO</t>
  </si>
  <si>
    <t>SINALIZAÇÃO BORDA</t>
  </si>
  <si>
    <t>QTD MEIO FIO</t>
  </si>
  <si>
    <t>QTD SARJETA</t>
  </si>
  <si>
    <t>% LIGANTE</t>
  </si>
  <si>
    <t>3.3</t>
  </si>
  <si>
    <t>3.3.1</t>
  </si>
  <si>
    <t>PLACA DE SINALIZAÇÃO "PARE"</t>
  </si>
  <si>
    <t>PLACA DE SINALIZAÇÃO "FAIXA"</t>
  </si>
  <si>
    <t>PLACA DE SINALIZAÇÃO "LOMBADA"</t>
  </si>
  <si>
    <t>PLACA DE SINALIZAÇÃO "VELOCIDADE"</t>
  </si>
  <si>
    <t>COMP TAXÃO(cm)</t>
  </si>
  <si>
    <t>3.3.2</t>
  </si>
  <si>
    <t>3.3.3</t>
  </si>
  <si>
    <t>LARGURA PASSEIO (m)</t>
  </si>
  <si>
    <t>ESPESSURA PASSEIO (cm)</t>
  </si>
  <si>
    <t>QUANTIDADE RAMPAS</t>
  </si>
  <si>
    <t>LARG PISO TÁTIL (CM)</t>
  </si>
  <si>
    <t>QUANT. DE CALÇADAS</t>
  </si>
  <si>
    <t>3.4</t>
  </si>
  <si>
    <t>3.4.1</t>
  </si>
  <si>
    <t>3.4.2</t>
  </si>
  <si>
    <t>3.4.3</t>
  </si>
  <si>
    <t>3.4.4</t>
  </si>
  <si>
    <t>3.4.5</t>
  </si>
  <si>
    <t>3.5</t>
  </si>
  <si>
    <t>3.5.1</t>
  </si>
  <si>
    <t>3.5.2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</si>
  <si>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</si>
  <si>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</si>
  <si>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</si>
  <si>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</si>
  <si>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</si>
  <si>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</si>
  <si>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</si>
  <si>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</si>
  <si>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3.8</t>
  </si>
  <si>
    <t>3.8.1</t>
  </si>
  <si>
    <t>3.8.2</t>
  </si>
  <si>
    <t>3.8.3</t>
  </si>
  <si>
    <t>4.0 ADMINISTRAÇÃO LOCAL</t>
  </si>
  <si>
    <t>4.1</t>
  </si>
  <si>
    <t>ADMINISTRAÇÃO LOCAL - PROPORCIONAL A EXECUÇÃO</t>
  </si>
  <si>
    <t>%</t>
  </si>
  <si>
    <t>5.0 RUA 01 - PÁTIO DE EVENTOS - SEDE - RECAPEAMENTO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</si>
  <si>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</si>
  <si>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</si>
  <si>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</si>
  <si>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</si>
  <si>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</si>
  <si>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</si>
  <si>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</si>
  <si>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</si>
  <si>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5.6</t>
  </si>
  <si>
    <t>5.6.1</t>
  </si>
  <si>
    <t>5.6.2</t>
  </si>
  <si>
    <t>5.6.3</t>
  </si>
  <si>
    <t>5.6.4</t>
  </si>
  <si>
    <t>6.0 RUA 02 - PÁTIO DE EVENTOS - SEDE - RECAPEAMENTO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</si>
  <si>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</si>
  <si>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</si>
  <si>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</si>
  <si>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</si>
  <si>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</si>
  <si>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</si>
  <si>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</si>
  <si>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</si>
  <si>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6.3</t>
  </si>
  <si>
    <t>6.3.1</t>
  </si>
  <si>
    <t>6.3.2</t>
  </si>
  <si>
    <t>6.3.3</t>
  </si>
  <si>
    <t>6.3.4</t>
  </si>
  <si>
    <t>7.0 RUA 03 - PÁTIO DE EVENTOS - SEDE - RECAPEAMENTO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</si>
  <si>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</si>
  <si>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</si>
  <si>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</si>
  <si>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</si>
  <si>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</si>
  <si>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</si>
  <si>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</si>
  <si>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</si>
  <si>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7.3</t>
  </si>
  <si>
    <t>7.3.1</t>
  </si>
  <si>
    <t>7.3.2</t>
  </si>
  <si>
    <t>7.3.3</t>
  </si>
  <si>
    <t>7.3.4</t>
  </si>
  <si>
    <t>Thalles Henrique Oliveira Ramos Cavalcanti</t>
  </si>
  <si>
    <t>Engenheiro Civil - CREA PE 181591437-8</t>
  </si>
  <si>
    <t>LOTE</t>
  </si>
  <si>
    <t>VALOR</t>
  </si>
  <si>
    <t>PAVIMENTAÇÃO/SINALIZAÇÃO</t>
  </si>
  <si>
    <t>DRENAGEM</t>
  </si>
  <si>
    <t>LOTE 1</t>
  </si>
  <si>
    <t>LOTE 2</t>
  </si>
  <si>
    <t>LOTE 3</t>
  </si>
  <si>
    <t>LOTE 4</t>
  </si>
  <si>
    <t>LOTE 5</t>
  </si>
  <si>
    <t>asfalto</t>
  </si>
  <si>
    <t>intertravado</t>
  </si>
  <si>
    <t>SEDE E EXTREMA, Município de Afrânio/PE</t>
  </si>
  <si>
    <t>Memória de Cálculo (LOTE 2)</t>
  </si>
  <si>
    <t>2.0 AV DOM MALAN - SEDE (IMPLANTAÇÃO INTERTRAVADO)</t>
  </si>
  <si>
    <t>TOTAL</t>
  </si>
  <si>
    <t>2.1.2</t>
  </si>
  <si>
    <t>2.1.3</t>
  </si>
  <si>
    <t>2.4</t>
  </si>
  <si>
    <t>2.4.1</t>
  </si>
  <si>
    <t>2.5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</si>
  <si>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</si>
  <si>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</si>
  <si>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</si>
  <si>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</si>
  <si>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</si>
  <si>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</si>
  <si>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</si>
  <si>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</si>
  <si>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2.7.3</t>
  </si>
  <si>
    <t>3.0 RUA SERGIPE - EXTREMA (IMPLANTAÇÃO INTERTRAVADO)</t>
  </si>
  <si>
    <t>3.7.3</t>
  </si>
  <si>
    <t>Extrema e Cachoeira do Roberto, Município de Afrânio/PE</t>
  </si>
  <si>
    <t>Memória de Cálculo (LOTE 3)</t>
  </si>
  <si>
    <t>2.0 RUA MACEIÓ - EXTREMA (IMPLANTAÇÃO ASFÁLTICA)</t>
  </si>
  <si>
    <t>E0 a E5+17,36</t>
  </si>
  <si>
    <t>E0 a E5+7,33</t>
  </si>
  <si>
    <t>QUANTIDADE DE CALÇADAS</t>
  </si>
  <si>
    <t>2.4.2</t>
  </si>
  <si>
    <t>2.4.3</t>
  </si>
  <si>
    <t>2.4.4</t>
  </si>
  <si>
    <t>2.4.5</t>
  </si>
  <si>
    <t>2.6.3</t>
  </si>
  <si>
    <t>2.6.4</t>
  </si>
  <si>
    <t>2.8</t>
  </si>
  <si>
    <t>2.8.1</t>
  </si>
  <si>
    <t>2.8.2</t>
  </si>
  <si>
    <t>2.8.3</t>
  </si>
  <si>
    <t>3.0 RUA RIO GRANDE DO NORTE - EXTREMA (IMPLANTAÇÃO ASFÁLTICA)</t>
  </si>
  <si>
    <t>4.0 RUA CEARÁ - EXTREMA (IMPLANTAÇÃO ASFÁLTICA)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</si>
  <si>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</si>
  <si>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</si>
  <si>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</si>
  <si>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</si>
  <si>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</si>
  <si>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</si>
  <si>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</si>
  <si>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</si>
  <si>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</si>
  <si>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</si>
  <si>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</si>
  <si>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</si>
  <si>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4.4.1</t>
  </si>
  <si>
    <t>4.4.2</t>
  </si>
  <si>
    <t>4.4.3</t>
  </si>
  <si>
    <t>4.4.4</t>
  </si>
  <si>
    <t>4.4.5</t>
  </si>
  <si>
    <t>4.5</t>
  </si>
  <si>
    <t>4.5.1</t>
  </si>
  <si>
    <t>4.5.2</t>
  </si>
  <si>
    <t>4.6</t>
  </si>
  <si>
    <t>4.6.1</t>
  </si>
  <si>
    <t>4.6.2</t>
  </si>
  <si>
    <t>4.6.3</t>
  </si>
  <si>
    <t>4.6.4</t>
  </si>
  <si>
    <t>4.6.5</t>
  </si>
  <si>
    <t>4.7</t>
  </si>
  <si>
    <t>4.7.1</t>
  </si>
  <si>
    <t>4.7.2</t>
  </si>
  <si>
    <t>4.8</t>
  </si>
  <si>
    <t>4.8.1</t>
  </si>
  <si>
    <t>4.8.2</t>
  </si>
  <si>
    <t>4.8.3</t>
  </si>
  <si>
    <t>5.0 AV. PRINCIPAL - CACHOEIRA DO ROBERTO (IMPLANTAÇÃO ASFÁLTICA)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</si>
  <si>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</si>
  <si>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</si>
  <si>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</si>
  <si>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</si>
  <si>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</si>
  <si>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</si>
  <si>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</si>
  <si>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</si>
  <si>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</si>
  <si>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5.4.4</t>
  </si>
  <si>
    <t>5.4.5</t>
  </si>
  <si>
    <t>5.5</t>
  </si>
  <si>
    <t>5.5.1</t>
  </si>
  <si>
    <t>5.5.2</t>
  </si>
  <si>
    <t>5.6.5</t>
  </si>
  <si>
    <t>5.7</t>
  </si>
  <si>
    <t>5.7.1</t>
  </si>
  <si>
    <t>5.7.2</t>
  </si>
  <si>
    <t>5.8</t>
  </si>
  <si>
    <t>5.8.1</t>
  </si>
  <si>
    <t>5.8.2</t>
  </si>
  <si>
    <t>5.8.3</t>
  </si>
  <si>
    <t>6.0 ADMINISTRAÇÃO LOCAL</t>
  </si>
  <si>
    <t>Cronograma Físico e Financeiro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</si>
  <si>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</si>
  <si>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</si>
  <si>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</si>
  <si>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</si>
  <si>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</si>
  <si>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</si>
  <si>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</si>
  <si>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</si>
  <si>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</si>
  <si>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</si>
  <si>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100,00%
710.604,56</t>
  </si>
  <si>
    <t>7,90%
56.122,97</t>
  </si>
  <si>
    <t>33,31%
236.722,02</t>
  </si>
  <si>
    <t>3,87%
27.509,78</t>
  </si>
  <si>
    <t>10,90%
77.475,99</t>
  </si>
  <si>
    <t>26,98%
191.704,38</t>
  </si>
  <si>
    <t>12,90%
91.633,90</t>
  </si>
  <si>
    <t>4,14%
29.435,53</t>
  </si>
  <si>
    <t/>
  </si>
  <si>
    <t>100,00%
2.281,86</t>
  </si>
  <si>
    <t>100,00%
693.851,26</t>
  </si>
  <si>
    <t>7,24%
50.223,25</t>
  </si>
  <si>
    <t>33,60%
233.104,16</t>
  </si>
  <si>
    <t>3,44%
23.891,92</t>
  </si>
  <si>
    <t>10,64%
73.858,13</t>
  </si>
  <si>
    <t>27,63%
191.704,38</t>
  </si>
  <si>
    <t>13,21%
91.633,90</t>
  </si>
  <si>
    <t>4,24%
29.435,53</t>
  </si>
  <si>
    <t>100,00%
249.566,69</t>
  </si>
  <si>
    <t>1,91%
4.764,58</t>
  </si>
  <si>
    <t>91,43%
228.170,65</t>
  </si>
  <si>
    <t>1,67%
4.157,87</t>
  </si>
  <si>
    <t>5,00%
12.473,60</t>
  </si>
  <si>
    <t>100,00%
19.058,30</t>
  </si>
  <si>
    <t>25,00%
4.764,58</t>
  </si>
  <si>
    <t>75,00%
14.293,73</t>
  </si>
  <si>
    <t>100,00%
213.876,92</t>
  </si>
  <si>
    <t>100,00%
16.631,47</t>
  </si>
  <si>
    <t>25,00%
4.157,87</t>
  </si>
  <si>
    <t>75,00%
12.473,60</t>
  </si>
  <si>
    <t>100,00%
444.284,57</t>
  </si>
  <si>
    <t>10,23%
45.458,67</t>
  </si>
  <si>
    <t>1,11%
4.933,51</t>
  </si>
  <si>
    <t>4,44%
19.734,05</t>
  </si>
  <si>
    <t>13,82%
61.384,53</t>
  </si>
  <si>
    <t>43,15%
191.704,38</t>
  </si>
  <si>
    <t>20,63%
91.633,90</t>
  </si>
  <si>
    <t>6,63%
29.435,53</t>
  </si>
  <si>
    <t>100,00%
45.458,67</t>
  </si>
  <si>
    <t>100,00%
19.734,05</t>
  </si>
  <si>
    <t>25,00%
4.933,51</t>
  </si>
  <si>
    <t>50,00%
9.867,03</t>
  </si>
  <si>
    <t>100,00%
14.505,41</t>
  </si>
  <si>
    <t>50,00%
7.252,71</t>
  </si>
  <si>
    <t>100,00%
165.844,04</t>
  </si>
  <si>
    <t>75,00%
124.383,03</t>
  </si>
  <si>
    <t>25,00%
41.461,01</t>
  </si>
  <si>
    <t>100,00%
21.683,21</t>
  </si>
  <si>
    <t>50,00%
10.841,61</t>
  </si>
  <si>
    <t>100,00%
82.949,45</t>
  </si>
  <si>
    <t>25,00%
20.737,36</t>
  </si>
  <si>
    <t>50,00%
41.474,73</t>
  </si>
  <si>
    <t>100,00%
74.375,69</t>
  </si>
  <si>
    <t>25,00%
18.593,92</t>
  </si>
  <si>
    <t>100,00%
14.471,44</t>
  </si>
  <si>
    <t>25,00%
3.617,86</t>
  </si>
  <si>
    <t>100,00%
303.650,83</t>
  </si>
  <si>
    <t>5,46%
16.572,49</t>
  </si>
  <si>
    <t>4,03%
12.226,04</t>
  </si>
  <si>
    <t>9,00%
27.339,30</t>
  </si>
  <si>
    <t>18,41%
55.899,22</t>
  </si>
  <si>
    <t>26,40%
80.171,26</t>
  </si>
  <si>
    <t>24,07%
73.078,95</t>
  </si>
  <si>
    <t>6,05%
18.384,99</t>
  </si>
  <si>
    <t>6,39%
19.399,64</t>
  </si>
  <si>
    <t>0,19%
578,95</t>
  </si>
  <si>
    <t>100,00%
295.300,30</t>
  </si>
  <si>
    <t>4,84%
14.290,63</t>
  </si>
  <si>
    <t>4,14%
12.226,04</t>
  </si>
  <si>
    <t>8,85%
26.125,57</t>
  </si>
  <si>
    <t>18,52%
54.685,48</t>
  </si>
  <si>
    <t>26,74%
78.957,53</t>
  </si>
  <si>
    <t>24,34%
71.865,22</t>
  </si>
  <si>
    <t>5,81%
17.171,26</t>
  </si>
  <si>
    <t>6,57%
19.399,64</t>
  </si>
  <si>
    <t>0,20%
578,95</t>
  </si>
  <si>
    <t>100,00%
160.050,05</t>
  </si>
  <si>
    <t>8,93%
14.290,63</t>
  </si>
  <si>
    <t>4,30%
6.880,39</t>
  </si>
  <si>
    <t>5,29%
8.467,39</t>
  </si>
  <si>
    <t>19,81%
31.707,22</t>
  </si>
  <si>
    <t>23,17%
37.091,14</t>
  </si>
  <si>
    <t>31,12%
49.804,56</t>
  </si>
  <si>
    <t>3,54%
5.658,60</t>
  </si>
  <si>
    <t>3,84%
6.150,13</t>
  </si>
  <si>
    <t>100,00%
19.054,17</t>
  </si>
  <si>
    <t>75,00%
14.290,63</t>
  </si>
  <si>
    <t>25,00%
4.763,54</t>
  </si>
  <si>
    <t>100,00%
8.467,39</t>
  </si>
  <si>
    <t>25,00%
2.116,85</t>
  </si>
  <si>
    <t>50,00%
4.233,70</t>
  </si>
  <si>
    <t>100,00%
75.157,15</t>
  </si>
  <si>
    <t>25,00%
18.789,29</t>
  </si>
  <si>
    <t>50,00%
37.578,58</t>
  </si>
  <si>
    <t>100,00%
1.966,10</t>
  </si>
  <si>
    <t>25,00%
491,53</t>
  </si>
  <si>
    <t>50,00%
983,05</t>
  </si>
  <si>
    <t>100,00%
26.269,54</t>
  </si>
  <si>
    <t>25,00%
6.567,39</t>
  </si>
  <si>
    <t>50,00%
13.134,77</t>
  </si>
  <si>
    <t>100,00%
20.668,31</t>
  </si>
  <si>
    <t>25,00%
5.167,08</t>
  </si>
  <si>
    <t>100,00%
135.250,25</t>
  </si>
  <si>
    <t>3,95%
5.345,65</t>
  </si>
  <si>
    <t>13,06%
17.658,18</t>
  </si>
  <si>
    <t>16,99%
22.978,27</t>
  </si>
  <si>
    <t>30,95%
41.866,39</t>
  </si>
  <si>
    <t>16,31%
22.060,65</t>
  </si>
  <si>
    <t>8,51%
11.512,66</t>
  </si>
  <si>
    <t>9,80%
13.249,51</t>
  </si>
  <si>
    <t>0,43%
578,95</t>
  </si>
  <si>
    <t>100,00%
14.897,66</t>
  </si>
  <si>
    <t>25,00%
3.724,42</t>
  </si>
  <si>
    <t>75,00%
11.173,25</t>
  </si>
  <si>
    <t>100,00%
6.484,93</t>
  </si>
  <si>
    <t>25,00%
1.621,23</t>
  </si>
  <si>
    <t>50,00%
3.242,47</t>
  </si>
  <si>
    <t>100,00%
57.563,29</t>
  </si>
  <si>
    <t>20,00%
11.512,66</t>
  </si>
  <si>
    <t>100,00%
2.315,80</t>
  </si>
  <si>
    <t>75,00%
1.736,85</t>
  </si>
  <si>
    <t>25,00%
578,95</t>
  </si>
  <si>
    <t>100,00%
26.407,65</t>
  </si>
  <si>
    <t>25,00%
6.601,91</t>
  </si>
  <si>
    <t>75,00%
19.805,74</t>
  </si>
  <si>
    <t>100,00%
21.095,99</t>
  </si>
  <si>
    <t>50,00%
10.548,00</t>
  </si>
  <si>
    <t>100,00%
6.068,67</t>
  </si>
  <si>
    <t>20,00%
1.213,73</t>
  </si>
  <si>
    <t>100,00%
1.259.325,45</t>
  </si>
  <si>
    <t>0,18%
2.281,86</t>
  </si>
  <si>
    <t>4,75%
59.762,85</t>
  </si>
  <si>
    <t>8,03%
101.071,59</t>
  </si>
  <si>
    <t>7,52%
94.647,90</t>
  </si>
  <si>
    <t>31,63%
398.375,35</t>
  </si>
  <si>
    <t>30,24%
380.771,48</t>
  </si>
  <si>
    <t>5,82%
73.341,97</t>
  </si>
  <si>
    <t>7,94%
100.010,83</t>
  </si>
  <si>
    <t>3,90%
49.061,61</t>
  </si>
  <si>
    <t>100,00%
1.231.368,45</t>
  </si>
  <si>
    <t>4,85%
59.762,85</t>
  </si>
  <si>
    <t>8,21%
101.071,59</t>
  </si>
  <si>
    <t>7,69%
94.647,90</t>
  </si>
  <si>
    <t>31,94%
393.240,33</t>
  </si>
  <si>
    <t>30,51%
375.636,45</t>
  </si>
  <si>
    <t>5,54%
68.206,95</t>
  </si>
  <si>
    <t>7,70%
94.875,80</t>
  </si>
  <si>
    <t>3,57%
43.926,58</t>
  </si>
  <si>
    <t>100,00%
341.391,61</t>
  </si>
  <si>
    <t>11,15%
38.064,49</t>
  </si>
  <si>
    <t>4,38%
14.943,42</t>
  </si>
  <si>
    <t>9,35%
31.912,27</t>
  </si>
  <si>
    <t>51,37%
175.371,80</t>
  </si>
  <si>
    <t>8,52%
29.089,37</t>
  </si>
  <si>
    <t>7,62%
26.005,14</t>
  </si>
  <si>
    <t>100,00%
34.328,63</t>
  </si>
  <si>
    <t>100,00%
14.943,42</t>
  </si>
  <si>
    <t>25,00%
3.735,86</t>
  </si>
  <si>
    <t>50,00%
7.471,71</t>
  </si>
  <si>
    <t>100,00%
10.984,15</t>
  </si>
  <si>
    <t>50,00%
5.492,08</t>
  </si>
  <si>
    <t>100,00%
125.577,72</t>
  </si>
  <si>
    <t>100,00%
24.256,80</t>
  </si>
  <si>
    <t>50,00%
12.128,40</t>
  </si>
  <si>
    <t>100,00%
60.850,53</t>
  </si>
  <si>
    <t>25,00%
15.212,63</t>
  </si>
  <si>
    <t>50,00%
30.425,27</t>
  </si>
  <si>
    <t>100,00%
55.506,94</t>
  </si>
  <si>
    <t>25,00%
13.876,74</t>
  </si>
  <si>
    <t>100,00%
203.564,56</t>
  </si>
  <si>
    <t>10,66%
21.698,37</t>
  </si>
  <si>
    <t>4,13%
8.398,26</t>
  </si>
  <si>
    <t>9,59%
19.517,96</t>
  </si>
  <si>
    <t>15,16%
30.863,54</t>
  </si>
  <si>
    <t>40,49%
82.413,71</t>
  </si>
  <si>
    <t>4,53%
9.215,44</t>
  </si>
  <si>
    <t>13,85%
28.200,69</t>
  </si>
  <si>
    <t>1,60%
3.256,61</t>
  </si>
  <si>
    <t>100,00%
19.598,80</t>
  </si>
  <si>
    <t>100,00%
8.398,26</t>
  </si>
  <si>
    <t>25,00%
2.099,57</t>
  </si>
  <si>
    <t>50,00%
4.199,13</t>
  </si>
  <si>
    <t>100,00%
6.173,07</t>
  </si>
  <si>
    <t>50,00%
3.086,54</t>
  </si>
  <si>
    <t>100,00%
70.577,09</t>
  </si>
  <si>
    <t>25,00%
17.644,27</t>
  </si>
  <si>
    <t>75,00%
52.932,82</t>
  </si>
  <si>
    <t>100,00%
13.026,43</t>
  </si>
  <si>
    <t>75,00%
9.769,82</t>
  </si>
  <si>
    <t>25,00%
3.256,61</t>
  </si>
  <si>
    <t>100,00%
40.530,91</t>
  </si>
  <si>
    <t>25,00%
10.132,73</t>
  </si>
  <si>
    <t>50,00%
20.265,46</t>
  </si>
  <si>
    <t>100,00%
36.861,74</t>
  </si>
  <si>
    <t>25,00%
9.215,44</t>
  </si>
  <si>
    <t>50,00%
18.430,87</t>
  </si>
  <si>
    <t>100,00%
312.995,74</t>
  </si>
  <si>
    <t>11,13%
34.842,35</t>
  </si>
  <si>
    <t>5,46%
17.098,43</t>
  </si>
  <si>
    <t>17,14%
53.641,21</t>
  </si>
  <si>
    <t>46,80%
146.491,51</t>
  </si>
  <si>
    <t>4,02%
12.589,42</t>
  </si>
  <si>
    <t>7,72%
24.166,42</t>
  </si>
  <si>
    <t>100,00%
31.422,66</t>
  </si>
  <si>
    <t>100,00%
13.678,74</t>
  </si>
  <si>
    <t>25,00%
3.419,69</t>
  </si>
  <si>
    <t>75,00%
10.259,06</t>
  </si>
  <si>
    <t>50,00%
6.839,37</t>
  </si>
  <si>
    <t>100,00%
10.054,36</t>
  </si>
  <si>
    <t>50,00%
5.027,18</t>
  </si>
  <si>
    <t>100,00%
114.950,02</t>
  </si>
  <si>
    <t>100,00%
23.153,99</t>
  </si>
  <si>
    <t>50,00%
11.577,00</t>
  </si>
  <si>
    <t>100,00%
55.699,54</t>
  </si>
  <si>
    <t>75,00%
41.774,66</t>
  </si>
  <si>
    <t>25,00%
13.924,89</t>
  </si>
  <si>
    <t>100,00%
50.357,69</t>
  </si>
  <si>
    <t>25,00%
12.589,42</t>
  </si>
  <si>
    <t>100,00%
373.416,54</t>
  </si>
  <si>
    <t>11,49%
42.887,57</t>
  </si>
  <si>
    <t>6,99%
26.119,24</t>
  </si>
  <si>
    <t>35,71%
133.363,79</t>
  </si>
  <si>
    <t>31,50%
117.641,87</t>
  </si>
  <si>
    <t>5,46%
20.396,95</t>
  </si>
  <si>
    <t>4,42%
16.503,56</t>
  </si>
  <si>
    <t>100,00%
38.678,26</t>
  </si>
  <si>
    <t>100,00%
16.837,22</t>
  </si>
  <si>
    <t>25,00%
4.209,31</t>
  </si>
  <si>
    <t>50,00%
8.418,61</t>
  </si>
  <si>
    <t>100,00%
12.376,03</t>
  </si>
  <si>
    <t>75,00%
9.282,02</t>
  </si>
  <si>
    <t>25,00%
3.094,01</t>
  </si>
  <si>
    <t>100,00%
141.502,63</t>
  </si>
  <si>
    <t>50,00%
70.751,32</t>
  </si>
  <si>
    <t>100,00%
15.573,58</t>
  </si>
  <si>
    <t>50,00%
7.786,79</t>
  </si>
  <si>
    <t>25,00%
3.893,40</t>
  </si>
  <si>
    <t>100,00%
68.560,78</t>
  </si>
  <si>
    <t>50,00%
34.280,39</t>
  </si>
  <si>
    <t>100,00%
63.050,82</t>
  </si>
  <si>
    <t>20,00%
12.610,16</t>
  </si>
  <si>
    <t>100,00%
25.675,14</t>
  </si>
  <si>
    <t>20,00%
5.135,03</t>
  </si>
  <si>
    <t>Porcentagem</t>
  </si>
  <si>
    <t>3,3%</t>
  </si>
  <si>
    <t>13,58%</t>
  </si>
  <si>
    <t>6,86%</t>
  </si>
  <si>
    <t>10,03%</t>
  </si>
  <si>
    <t>29,48%</t>
  </si>
  <si>
    <t>23,99%</t>
  </si>
  <si>
    <t>5,33%</t>
  </si>
  <si>
    <t>5,25%</t>
  </si>
  <si>
    <t>2,18%</t>
  </si>
  <si>
    <t>Custo</t>
  </si>
  <si>
    <t>74.977,31</t>
  </si>
  <si>
    <t>308.710,91</t>
  </si>
  <si>
    <t>155.920,67</t>
  </si>
  <si>
    <t>228.023,10</t>
  </si>
  <si>
    <t>670.251,00</t>
  </si>
  <si>
    <t>545.484,33</t>
  </si>
  <si>
    <t>121.162,50</t>
  </si>
  <si>
    <t>119.410,47</t>
  </si>
  <si>
    <t>49.640,56</t>
  </si>
  <si>
    <t>Porcentagem Acumulado</t>
  </si>
  <si>
    <t>16,88%</t>
  </si>
  <si>
    <t>23,73%</t>
  </si>
  <si>
    <t>33,76%</t>
  </si>
  <si>
    <t>63,24%</t>
  </si>
  <si>
    <t>87,24%</t>
  </si>
  <si>
    <t>92,56%</t>
  </si>
  <si>
    <t>97,82%</t>
  </si>
  <si>
    <t>100,0%</t>
  </si>
  <si>
    <t>Custo Acumulado</t>
  </si>
  <si>
    <t>383.688,21</t>
  </si>
  <si>
    <t>539.608,88</t>
  </si>
  <si>
    <t>767.631,98</t>
  </si>
  <si>
    <t>1.437.882,98</t>
  </si>
  <si>
    <t>1.983.367,31</t>
  </si>
  <si>
    <t>2.104.529,81</t>
  </si>
  <si>
    <t>2.223.940,27</t>
  </si>
  <si>
    <t>2.273.580,84</t>
  </si>
  <si>
    <t xml:space="preserve">Padrão - 22,0%       Diferenciado - 15,28%
</t>
  </si>
  <si>
    <t>Curva ABC de Serviços</t>
  </si>
  <si>
    <t>Tipo</t>
  </si>
  <si>
    <t>Valor  Unit</t>
  </si>
  <si>
    <t>Peso Acumulado (%)</t>
  </si>
  <si>
    <t>PAVI - PAVIMENTAÇÃO</t>
  </si>
  <si>
    <t>289,25</t>
  </si>
  <si>
    <t>2.591,20</t>
  </si>
  <si>
    <t>749.504,60</t>
  </si>
  <si>
    <t>32,97</t>
  </si>
  <si>
    <t>TRAN - TRANSPORTES, CARGAS E DESCARGAS</t>
  </si>
  <si>
    <t>81.895,65</t>
  </si>
  <si>
    <t>2,88</t>
  </si>
  <si>
    <t>235.859,47</t>
  </si>
  <si>
    <t>10,37</t>
  </si>
  <si>
    <t>43,34</t>
  </si>
  <si>
    <t>DROP - DRENAGEM/OBRAS DE CONTENÇÃO / POÇOS DE VISITA E CAIXAS</t>
  </si>
  <si>
    <t>2.667,96</t>
  </si>
  <si>
    <t>69,78</t>
  </si>
  <si>
    <t>186.170,24</t>
  </si>
  <si>
    <t>8,19</t>
  </si>
  <si>
    <t>51,53</t>
  </si>
  <si>
    <t>65,63</t>
  </si>
  <si>
    <t>175.098,21</t>
  </si>
  <si>
    <t>7,70</t>
  </si>
  <si>
    <t>59,23</t>
  </si>
  <si>
    <t>PISO - PISOS</t>
  </si>
  <si>
    <t>180,56</t>
  </si>
  <si>
    <t>946,80</t>
  </si>
  <si>
    <t>170.954,20</t>
  </si>
  <si>
    <t>7,52</t>
  </si>
  <si>
    <t>66,75</t>
  </si>
  <si>
    <t>630,97</t>
  </si>
  <si>
    <t>215,90</t>
  </si>
  <si>
    <t>136.226,42</t>
  </si>
  <si>
    <t>5,99</t>
  </si>
  <si>
    <t>72,74</t>
  </si>
  <si>
    <t>1.438,86</t>
  </si>
  <si>
    <t>92,24</t>
  </si>
  <si>
    <t>132.720,44</t>
  </si>
  <si>
    <t>5,84</t>
  </si>
  <si>
    <t>78,58</t>
  </si>
  <si>
    <t>MOVT - MOVIMENTO DE TERRA</t>
  </si>
  <si>
    <t>5.631,95</t>
  </si>
  <si>
    <t>18,73</t>
  </si>
  <si>
    <t>105.486,42</t>
  </si>
  <si>
    <t>4,64</t>
  </si>
  <si>
    <t>83,22</t>
  </si>
  <si>
    <t>8.618,51</t>
  </si>
  <si>
    <t>9,61</t>
  </si>
  <si>
    <t>82.823,88</t>
  </si>
  <si>
    <t>3,64</t>
  </si>
  <si>
    <t>86,86</t>
  </si>
  <si>
    <t>429,6</t>
  </si>
  <si>
    <t>118,97</t>
  </si>
  <si>
    <t>51.109,51</t>
  </si>
  <si>
    <t>2,25</t>
  </si>
  <si>
    <t>89,11</t>
  </si>
  <si>
    <t>CANT - CANTEIRO DE OBRAS</t>
  </si>
  <si>
    <t>0,99</t>
  </si>
  <si>
    <t>46.682,08</t>
  </si>
  <si>
    <t>46.215,25</t>
  </si>
  <si>
    <t>2,03</t>
  </si>
  <si>
    <t>91,14</t>
  </si>
  <si>
    <t>2.556,08</t>
  </si>
  <si>
    <t>13,11</t>
  </si>
  <si>
    <t>33.510,20</t>
  </si>
  <si>
    <t>1,47</t>
  </si>
  <si>
    <t>92,62</t>
  </si>
  <si>
    <t>27.790,18</t>
  </si>
  <si>
    <t>1,14</t>
  </si>
  <si>
    <t>31.680,80</t>
  </si>
  <si>
    <t>1,39</t>
  </si>
  <si>
    <t>94,01</t>
  </si>
  <si>
    <t>9.320,94</t>
  </si>
  <si>
    <t>3,29</t>
  </si>
  <si>
    <t>30.665,89</t>
  </si>
  <si>
    <t>1,35</t>
  </si>
  <si>
    <t>95,36</t>
  </si>
  <si>
    <t>PINT - PINTURAS</t>
  </si>
  <si>
    <t>4.077,06</t>
  </si>
  <si>
    <t>7,07</t>
  </si>
  <si>
    <t>28.824,81</t>
  </si>
  <si>
    <t>1,27</t>
  </si>
  <si>
    <t>96,63</t>
  </si>
  <si>
    <t>ASTU - ASSENTAMENTO DE TUBOS E PECAS</t>
  </si>
  <si>
    <t>81,0</t>
  </si>
  <si>
    <t>349,70</t>
  </si>
  <si>
    <t>28.325,70</t>
  </si>
  <si>
    <t>1,25</t>
  </si>
  <si>
    <t>97,87</t>
  </si>
  <si>
    <t>36,0</t>
  </si>
  <si>
    <t>409,35</t>
  </si>
  <si>
    <t>14.736,60</t>
  </si>
  <si>
    <t>0,65</t>
  </si>
  <si>
    <t>98,52</t>
  </si>
  <si>
    <t>19.371,02</t>
  </si>
  <si>
    <t>0,64</t>
  </si>
  <si>
    <t>12.397,45</t>
  </si>
  <si>
    <t>0,55</t>
  </si>
  <si>
    <t>99,06</t>
  </si>
  <si>
    <t>URBA - URBANIZAÇÃO</t>
  </si>
  <si>
    <t>16,0</t>
  </si>
  <si>
    <t>458,50</t>
  </si>
  <si>
    <t>7.336,00</t>
  </si>
  <si>
    <t>0,32</t>
  </si>
  <si>
    <t>99,39</t>
  </si>
  <si>
    <t>18,0</t>
  </si>
  <si>
    <t>380,31</t>
  </si>
  <si>
    <t>6.845,58</t>
  </si>
  <si>
    <t>0,30</t>
  </si>
  <si>
    <t>99,69</t>
  </si>
  <si>
    <t>96,8</t>
  </si>
  <si>
    <t>31,11</t>
  </si>
  <si>
    <t>3.011,44</t>
  </si>
  <si>
    <t>0,13</t>
  </si>
  <si>
    <t>99,82</t>
  </si>
  <si>
    <t>212,41</t>
  </si>
  <si>
    <t>11,16</t>
  </si>
  <si>
    <t>2.370,49</t>
  </si>
  <si>
    <t>0,10</t>
  </si>
  <si>
    <t>99,92</t>
  </si>
  <si>
    <t>1.041,42</t>
  </si>
  <si>
    <t>1,64</t>
  </si>
  <si>
    <t>1.707,92</t>
  </si>
  <si>
    <t>0,08</t>
  </si>
  <si>
    <t>100,00</t>
  </si>
  <si>
    <t>Composições Analíticas com Preço Unitário</t>
  </si>
  <si>
    <t>Composições Principais</t>
  </si>
  <si>
    <t>Composição</t>
  </si>
  <si>
    <t>Composição Auxiliar</t>
  </si>
  <si>
    <t xml:space="preserve"> 89035 </t>
  </si>
  <si>
    <t>TRATOR DE PNEUS, POTÊNCIA 85 CV, TRAÇÃO 4X4, PESO COM LASTRO DE 4.675 KG - CHP DIURNO. AF_06/2014</t>
  </si>
  <si>
    <t>CHOR - CUSTOS HORÁRIOS DE MÁQUINAS E EQUIPAMENTOS</t>
  </si>
  <si>
    <t>CHP</t>
  </si>
  <si>
    <t xml:space="preserve"> 5841 </t>
  </si>
  <si>
    <t>VASSOURA MECÂNICA REBOCÁVEL COM ESCOVA CILÍNDRICA, LARGURA ÚTIL DE VARRIMENTO DE 2,44 M - CHI DIURNO. AF_06/2014</t>
  </si>
  <si>
    <t>CHI</t>
  </si>
  <si>
    <t xml:space="preserve"> 5839 </t>
  </si>
  <si>
    <t>VASSOURA MECÂNICA REBOCÁVEL COM ESCOVA CILÍNDRICA, LARGURA ÚTIL DE VARRIMENTO DE 2,44 M - CHP DIURNO. AF_06/2014</t>
  </si>
  <si>
    <t xml:space="preserve"> 91486 </t>
  </si>
  <si>
    <t>ESPARGIDOR DE ASFALTO PRESSURIZADO, TANQUE 6 M3 COM ISOLAÇÃO TÉRMICA, AQUECIDO COM 2 MAÇARICOS, COM BARRA ESPARGIDORA 3,60 M, MONTADO SOBRE CAMINHÃO  TOCO, PBT 14.300 KG, POTÊNCIA 185 CV - CHI DIURNO. AF_05/2023</t>
  </si>
  <si>
    <t xml:space="preserve"> 89036 </t>
  </si>
  <si>
    <t>TRATOR DE PNEUS, POTÊNCIA 85 CV, TRAÇÃO 4X4, PESO COM LASTRO DE 4.675 KG - CHI DIURNO. AF_06/2014</t>
  </si>
  <si>
    <t xml:space="preserve"> 88316 </t>
  </si>
  <si>
    <t>SERVENTE COM ENCARGOS COMPLEMENTARES</t>
  </si>
  <si>
    <t>SEDI - SERVIÇOS DIVERSOS</t>
  </si>
  <si>
    <t>H</t>
  </si>
  <si>
    <t xml:space="preserve"> 83362 </t>
  </si>
  <si>
    <t>ESPARGIDOR DE ASFALTO PRESSURIZADO, TANQUE 6 M3 COM ISOLAÇÃO TÉRMICA, AQUECIDO COM 2 MAÇARICOS, COM BARRA ESPARGIDORA 3,60 M, MONTADO SOBRE CAMINHÃO  TOCO, PBT 14.300 KG, POTÊNCIA 185 CV - CHP DIURNO. AF_05/2023</t>
  </si>
  <si>
    <t>Insumo</t>
  </si>
  <si>
    <t xml:space="preserve"> 00000095 ANP CEARÁ 08/2023 </t>
  </si>
  <si>
    <t>ASFALTO DILUÍDO - CM 30</t>
  </si>
  <si>
    <t>Material</t>
  </si>
  <si>
    <t>kg</t>
  </si>
  <si>
    <t>MO sem LS =&gt;</t>
  </si>
  <si>
    <t>LS =&gt;</t>
  </si>
  <si>
    <t>MO com LS =&gt;</t>
  </si>
  <si>
    <t>Valor do BDI =&gt;</t>
  </si>
  <si>
    <t>Valor com BDI =&gt;</t>
  </si>
  <si>
    <t xml:space="preserve"> 94962 </t>
  </si>
  <si>
    <t>CONCRETO MAGRO PARA LASTRO, TRAÇO 1:4,5:4,5 (EM MASSA SECA DE CIMENTO/ AREIA MÉDIA/ BRITA 1) - PREPARO MECÂNICO COM BETONEIRA 400 L. AF_05/2021</t>
  </si>
  <si>
    <t>FUES - FUNDAÇÕES E ESTRUTURAS</t>
  </si>
  <si>
    <t xml:space="preserve"> 00034723 </t>
  </si>
  <si>
    <t>PLACA DE SINALIZACAO EM CHAPA DE ACO NUM 16 COM PINTURA REFLETIVA</t>
  </si>
  <si>
    <t xml:space="preserve"> 00004491 </t>
  </si>
  <si>
    <t>PONTALETE *7,5 X 7,5* CM EM PINUS, MISTA OU EQUIVALENTE DA REGIAO - BRUTA</t>
  </si>
  <si>
    <t xml:space="preserve"> 00004417 </t>
  </si>
  <si>
    <t>SARRAFO NAO APARELHADO *2,5 X 7* CM, EM MACARANDUBA/MASSARANDUBA, ANGELIM, PEROBA-ROSA OU EQUIVALENTE DA REGIAO - BRUTA</t>
  </si>
  <si>
    <t xml:space="preserve"> 00005075 </t>
  </si>
  <si>
    <t>PREGO DE ACO POLIDO COM CABECA 18 X 30 (2 3/4 X 10)</t>
  </si>
  <si>
    <t>KG</t>
  </si>
  <si>
    <t xml:space="preserve"> 00013521 </t>
  </si>
  <si>
    <t>PLACA DE ACO ESMALTADA PARA  IDENTIFICACAO DE RUA, *45 CM X 20* CM</t>
  </si>
  <si>
    <t>UN</t>
  </si>
  <si>
    <t xml:space="preserve"> 00040624 </t>
  </si>
  <si>
    <t>TUBO ACO CARBONO SEM COSTURA 1 1/2", E= *3,68 MM, SCHEDULE 40, 4,05 KG/M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</si>
  <si>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</si>
  <si>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</si>
  <si>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5923 </t>
  </si>
  <si>
    <t>GRADE DE DISCO REBOCÁVEL COM 20 DISCOS 24" X 6 MM COM PNEUS PARA TRANSPORTE - CHI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</si>
  <si>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</si>
  <si>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</si>
  <si>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5921 </t>
  </si>
  <si>
    <t>GRADE DE DISCO REBOCÁVEL COM 20 DISCOS 24" X 6 MM COM PNEUS PARA TRANSPORTE - CHP DIURNO. AF_06/2014</t>
  </si>
  <si>
    <t xml:space="preserve"> 93244 </t>
  </si>
  <si>
    <t>ROLO COMPACTADOR VIBRATÓRIO PÉ DE CARNEIRO PARA SOLOS, POTÊNCIA 80 HP, PESO OPERACIONAL SEM/COM LASTRO 7,4 / 8,8 T, LARGURA DE TRABALHO 1,68 M - CHI DIURNO. AF_02/2016</t>
  </si>
  <si>
    <t xml:space="preserve"> 5932 </t>
  </si>
  <si>
    <t>MOTONIVELADORA POTÊNCIA BÁSICA LÍQUIDA (PRIMEIRA MARCHA) 125 HP, PESO BRUTO 13032 KG, LARGURA DA LÂMINA DE 3,7 M - CHP DIURNO. AF_06/2014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</si>
  <si>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</si>
  <si>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</si>
  <si>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</si>
  <si>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</si>
  <si>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73436 </t>
  </si>
  <si>
    <t>ROLO COMPACTADOR VIBRATÓRIO PÉ DE CARNEIRO PARA SOLOS, POTÊNCIA 80 HP, PESO OPERACIONAL SEM/COM LASTRO 7,4 / 8,8 T, LARGURA DE TRABALHO 1,68 M - CHP DIURNO. AF_02/2016</t>
  </si>
  <si>
    <t xml:space="preserve"> 5934 </t>
  </si>
  <si>
    <t>MOTONIVELADORA POTÊNCIA BÁSICA LÍQUIDA (PRIMEIRA MARCHA) 125 HP, PESO BRUTO 13032 KG, LARGURA DA LÂMINA DE 3,7 M - CHI DIURNO. AF_06/2014</t>
  </si>
  <si>
    <t xml:space="preserve"> 88314 </t>
  </si>
  <si>
    <t>RASTELEIRO COM ENCARGOS COMPLEMENTARES</t>
  </si>
  <si>
    <t xml:space="preserve"> 88242 </t>
  </si>
  <si>
    <t>AJUDANTE DE PEDREIRO COM ENCARGOS COMPLEMENTARES</t>
  </si>
  <si>
    <t xml:space="preserve"> 88309 </t>
  </si>
  <si>
    <t>PEDREIRO COM ENCARGOS COMPLEMENTARES</t>
  </si>
  <si>
    <t xml:space="preserve"> 94342 </t>
  </si>
  <si>
    <t>ATERRO MANUAL DE VALAS COM AREIA PARA ATERRO. AF_08/2023</t>
  </si>
  <si>
    <t xml:space="preserve"> 102491 </t>
  </si>
  <si>
    <t>PINTURA DE PISO COM TINTA ACRÍLICA, APLICAÇÃO MANUAL, 2 DEMÃOS, INCLUSO FUNDO PREPARADOR. AF_05/2021</t>
  </si>
  <si>
    <t xml:space="preserve"> 93358 </t>
  </si>
  <si>
    <t>ESCAVAÇÃO MANUAL DE VALA COM PROFUNDIDADE MENOR OU IGUAL A 1,30 M. AF_02/2021</t>
  </si>
  <si>
    <t xml:space="preserve"> 00001523 </t>
  </si>
  <si>
    <t>CONCRETO USINADO CONVENCIONAL (NAO BOMBEAVEL) CLASSE DE RESISTENCIA C15, COM BRITA 1 E 2, SLUMP = 80 MM +/- 10 MM (NBR 8953)</t>
  </si>
  <si>
    <t xml:space="preserve"> 00036178 </t>
  </si>
  <si>
    <t>PISO PODOTATIL DE CONCRETO - DIRECIONAL E ALERTA, *40 X 40 X 2,5* CM</t>
  </si>
  <si>
    <t xml:space="preserve"> 90776 </t>
  </si>
  <si>
    <t>ENCARREGADO GERAL COM ENCARGOS COMPLEMENTARES</t>
  </si>
  <si>
    <t xml:space="preserve"> 90777 </t>
  </si>
  <si>
    <t>ENGENHEIRO CIVIL DE OBRA JUNIOR COM ENCARGOS COMPLEMENTARES</t>
  </si>
  <si>
    <t>Composições Auxiliares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</si>
</sst>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  <numFmt numFmtId="167" formatCode="_(* #,##0.00000_);_(* \(#,##0.00000\);_(* &quot;-&quot;??_);_(@_)"/>
    <numFmt numFmtId="168" formatCode="_(* #,##0.0000_);_(* \(#,##0.0000\);_(* &quot;-&quot;??_);_(@_)"/>
  </numFmts>
  <fonts count="4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</font>
    <font>
      <b/>
      <sz val="14"/>
      <name val="Calibri"/>
      <family val="2"/>
      <scheme val="minor"/>
    </font>
    <font>
      <b/>
      <sz val="8"/>
      <name val="AvantGarde Bk BT"/>
    </font>
    <font>
      <b/>
      <sz val="9"/>
      <name val="AvantGarde Bk BT"/>
    </font>
    <font>
      <sz val="9"/>
      <name val="AvantGarde Bk BT"/>
    </font>
    <font>
      <sz val="10"/>
      <name val="Arial"/>
      <family val="2"/>
    </font>
    <font>
      <sz val="9"/>
      <color theme="0" tint="-0.499984740745262"/>
      <name val="AvantGarde Bk BT"/>
    </font>
    <font>
      <sz val="10"/>
      <color theme="0" tint="-0.499984740745262"/>
      <name val="Arial"/>
      <family val="2"/>
    </font>
    <font>
      <sz val="11"/>
      <color theme="1"/>
      <name val="Avanta"/>
    </font>
    <font>
      <sz val="11"/>
      <color theme="0" tint="-0.499984740745262"/>
      <name val="Avanta"/>
    </font>
    <font>
      <sz val="10"/>
      <name val="AvantGarde Bk BT"/>
    </font>
    <font>
      <b/>
      <sz val="9"/>
      <color theme="0" tint="-0.499984740745262"/>
      <name val="AvantGarde Bk BT"/>
    </font>
    <font>
      <b/>
      <sz val="10"/>
      <name val="AvantGarde Bk BT"/>
    </font>
    <font>
      <b/>
      <sz val="10"/>
      <color theme="0" tint="-0.499984740745262"/>
      <name val="AvantGarde Bk BT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0092F6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5" fillId="0" borderId="0"/>
    <xf numFmtId="0" fontId="27" fillId="0" borderId="0"/>
    <xf numFmtId="166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</cellStyleXfs>
  <cellXfs count="193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1" fillId="11" borderId="8" xfId="0" applyFont="1" applyFill="1" applyBorder="1" applyAlignment="1">
      <alignment horizontal="left" vertical="top" wrapText="1"/>
    </xf>
    <xf numFmtId="0" fontId="12" fillId="12" borderId="9" xfId="0" applyFont="1" applyFill="1" applyBorder="1" applyAlignment="1">
      <alignment horizontal="center" vertical="top" wrapText="1"/>
    </xf>
    <xf numFmtId="0" fontId="13" fillId="13" borderId="10" xfId="0" applyFont="1" applyFill="1" applyBorder="1" applyAlignment="1">
      <alignment horizontal="right" vertical="top" wrapText="1"/>
    </xf>
    <xf numFmtId="4" fontId="14" fillId="14" borderId="11" xfId="0" applyNumberFormat="1" applyFont="1" applyFill="1" applyBorder="1" applyAlignment="1">
      <alignment horizontal="right" vertical="top" wrapText="1"/>
    </xf>
    <xf numFmtId="164" fontId="15" fillId="15" borderId="12" xfId="0" applyNumberFormat="1" applyFont="1" applyFill="1" applyBorder="1" applyAlignment="1">
      <alignment horizontal="right" vertical="top" wrapText="1"/>
    </xf>
    <xf numFmtId="0" fontId="17" fillId="18" borderId="0" xfId="0" applyFont="1" applyFill="1" applyAlignment="1">
      <alignment horizontal="left" vertical="top" wrapText="1"/>
    </xf>
    <xf numFmtId="0" fontId="18" fillId="19" borderId="0" xfId="0" applyFont="1" applyFill="1" applyAlignment="1">
      <alignment horizontal="center" vertical="top" wrapText="1"/>
    </xf>
    <xf numFmtId="0" fontId="19" fillId="20" borderId="0" xfId="0" applyFont="1" applyFill="1" applyAlignment="1">
      <alignment horizontal="right" vertical="top" wrapText="1"/>
    </xf>
    <xf numFmtId="0" fontId="21" fillId="22" borderId="0" xfId="0" applyFont="1" applyFill="1" applyAlignment="1">
      <alignment horizontal="left" vertical="top" wrapText="1"/>
    </xf>
    <xf numFmtId="0" fontId="22" fillId="23" borderId="0" xfId="0" applyFont="1" applyFill="1" applyAlignment="1">
      <alignment horizontal="center" vertical="top" wrapText="1"/>
    </xf>
    <xf numFmtId="0" fontId="10" fillId="18" borderId="0" xfId="0" applyFont="1" applyFill="1" applyAlignment="1">
      <alignment horizontal="left" vertical="top" wrapText="1"/>
    </xf>
    <xf numFmtId="2" fontId="26" fillId="0" borderId="17" xfId="1" applyNumberFormat="1" applyFont="1" applyBorder="1" applyAlignment="1" applyProtection="1">
      <alignment horizontal="left" vertical="center"/>
      <protection locked="0"/>
    </xf>
    <xf numFmtId="2" fontId="26" fillId="0" borderId="0" xfId="1" applyNumberFormat="1" applyFont="1" applyAlignment="1" applyProtection="1">
      <alignment horizontal="left" vertical="center"/>
      <protection locked="0"/>
    </xf>
    <xf numFmtId="2" fontId="26" fillId="0" borderId="18" xfId="1" applyNumberFormat="1" applyFont="1" applyBorder="1" applyAlignment="1" applyProtection="1">
      <alignment vertical="center"/>
      <protection locked="0"/>
    </xf>
    <xf numFmtId="0" fontId="27" fillId="0" borderId="19" xfId="2" applyBorder="1"/>
    <xf numFmtId="0" fontId="27" fillId="0" borderId="0" xfId="2"/>
    <xf numFmtId="2" fontId="26" fillId="27" borderId="20" xfId="1" applyNumberFormat="1" applyFont="1" applyFill="1" applyBorder="1" applyAlignment="1" applyProtection="1">
      <alignment vertical="center"/>
      <protection locked="0"/>
    </xf>
    <xf numFmtId="2" fontId="26" fillId="27" borderId="21" xfId="1" applyNumberFormat="1" applyFont="1" applyFill="1" applyBorder="1" applyAlignment="1" applyProtection="1">
      <alignment vertical="center"/>
      <protection locked="0"/>
    </xf>
    <xf numFmtId="2" fontId="26" fillId="27" borderId="22" xfId="1" applyNumberFormat="1" applyFont="1" applyFill="1" applyBorder="1" applyAlignment="1" applyProtection="1">
      <alignment vertical="center"/>
      <protection locked="0"/>
    </xf>
    <xf numFmtId="2" fontId="26" fillId="27" borderId="23" xfId="1" applyNumberFormat="1" applyFont="1" applyFill="1" applyBorder="1" applyAlignment="1" applyProtection="1">
      <alignment vertical="center"/>
      <protection locked="0"/>
    </xf>
    <xf numFmtId="0" fontId="27" fillId="0" borderId="17" xfId="2" applyBorder="1"/>
    <xf numFmtId="0" fontId="27" fillId="0" borderId="0" xfId="2" applyAlignment="1">
      <alignment horizontal="center"/>
    </xf>
    <xf numFmtId="0" fontId="27" fillId="0" borderId="24" xfId="2" applyBorder="1"/>
    <xf numFmtId="2" fontId="26" fillId="0" borderId="25" xfId="1" applyNumberFormat="1" applyFont="1" applyBorder="1" applyAlignment="1" applyProtection="1">
      <alignment horizontal="left" vertical="center"/>
      <protection locked="0"/>
    </xf>
    <xf numFmtId="0" fontId="27" fillId="27" borderId="20" xfId="2" applyFill="1" applyBorder="1" applyAlignment="1" applyProtection="1">
      <alignment vertical="center"/>
      <protection locked="0"/>
    </xf>
    <xf numFmtId="0" fontId="24" fillId="0" borderId="0" xfId="2" applyFont="1"/>
    <xf numFmtId="2" fontId="26" fillId="27" borderId="26" xfId="1" applyNumberFormat="1" applyFont="1" applyFill="1" applyBorder="1" applyAlignment="1" applyProtection="1">
      <alignment vertical="center"/>
      <protection locked="0"/>
    </xf>
    <xf numFmtId="0" fontId="29" fillId="29" borderId="29" xfId="2" applyFont="1" applyFill="1" applyBorder="1" applyAlignment="1">
      <alignment horizontal="center" vertical="center"/>
    </xf>
    <xf numFmtId="0" fontId="29" fillId="29" borderId="29" xfId="2" applyFont="1" applyFill="1" applyBorder="1" applyAlignment="1">
      <alignment horizontal="center" vertical="center" wrapText="1"/>
    </xf>
    <xf numFmtId="0" fontId="29" fillId="29" borderId="30" xfId="2" applyFont="1" applyFill="1" applyBorder="1" applyAlignment="1">
      <alignment horizontal="center" vertical="center" wrapText="1"/>
    </xf>
    <xf numFmtId="0" fontId="30" fillId="30" borderId="31" xfId="2" applyFont="1" applyFill="1" applyBorder="1" applyAlignment="1">
      <alignment vertical="center"/>
    </xf>
    <xf numFmtId="0" fontId="30" fillId="30" borderId="32" xfId="2" applyFont="1" applyFill="1" applyBorder="1" applyAlignment="1">
      <alignment vertical="center"/>
    </xf>
    <xf numFmtId="0" fontId="30" fillId="30" borderId="33" xfId="2" applyFont="1" applyFill="1" applyBorder="1" applyAlignment="1">
      <alignment vertical="center"/>
    </xf>
    <xf numFmtId="0" fontId="31" fillId="0" borderId="29" xfId="2" applyFont="1" applyBorder="1" applyAlignment="1">
      <alignment horizontal="center" vertical="center" wrapText="1"/>
    </xf>
    <xf numFmtId="0" fontId="32" fillId="0" borderId="29" xfId="2" applyFont="1" applyBorder="1" applyAlignment="1">
      <alignment horizontal="left" vertical="center" wrapText="1"/>
    </xf>
    <xf numFmtId="2" fontId="33" fillId="0" borderId="29" xfId="3" applyNumberFormat="1" applyFont="1" applyFill="1" applyBorder="1" applyAlignment="1">
      <alignment horizontal="center" vertical="center" wrapText="1"/>
    </xf>
    <xf numFmtId="2" fontId="33" fillId="0" borderId="29" xfId="4" applyNumberFormat="1" applyFont="1" applyFill="1" applyBorder="1" applyAlignment="1">
      <alignment horizontal="center" vertical="center" wrapText="1"/>
    </xf>
    <xf numFmtId="0" fontId="34" fillId="0" borderId="29" xfId="2" applyFont="1" applyBorder="1"/>
    <xf numFmtId="166" fontId="31" fillId="0" borderId="29" xfId="3" applyFont="1" applyFill="1" applyBorder="1" applyAlignment="1">
      <alignment horizontal="left" vertical="center" wrapText="1"/>
    </xf>
    <xf numFmtId="0" fontId="35" fillId="0" borderId="31" xfId="2" applyFont="1" applyBorder="1"/>
    <xf numFmtId="0" fontId="35" fillId="0" borderId="32" xfId="2" applyFont="1" applyBorder="1"/>
    <xf numFmtId="0" fontId="36" fillId="0" borderId="32" xfId="2" applyFont="1" applyBorder="1"/>
    <xf numFmtId="0" fontId="35" fillId="0" borderId="33" xfId="2" applyFont="1" applyBorder="1"/>
    <xf numFmtId="0" fontId="37" fillId="0" borderId="0" xfId="2" applyFont="1" applyAlignment="1">
      <alignment horizontal="left" vertical="center" wrapText="1"/>
    </xf>
    <xf numFmtId="0" fontId="38" fillId="30" borderId="32" xfId="2" applyFont="1" applyFill="1" applyBorder="1" applyAlignment="1">
      <alignment vertical="center"/>
    </xf>
    <xf numFmtId="0" fontId="39" fillId="31" borderId="29" xfId="2" applyFont="1" applyFill="1" applyBorder="1" applyAlignment="1">
      <alignment horizontal="center" vertical="center"/>
    </xf>
    <xf numFmtId="0" fontId="39" fillId="31" borderId="31" xfId="2" applyFont="1" applyFill="1" applyBorder="1" applyAlignment="1">
      <alignment vertical="center"/>
    </xf>
    <xf numFmtId="0" fontId="39" fillId="31" borderId="32" xfId="2" applyFont="1" applyFill="1" applyBorder="1" applyAlignment="1">
      <alignment vertical="center"/>
    </xf>
    <xf numFmtId="0" fontId="40" fillId="31" borderId="32" xfId="2" applyFont="1" applyFill="1" applyBorder="1" applyAlignment="1">
      <alignment vertical="center"/>
    </xf>
    <xf numFmtId="0" fontId="39" fillId="31" borderId="33" xfId="2" applyFont="1" applyFill="1" applyBorder="1" applyAlignment="1">
      <alignment vertical="center"/>
    </xf>
    <xf numFmtId="0" fontId="32" fillId="0" borderId="34" xfId="2" applyFont="1" applyBorder="1" applyAlignment="1">
      <alignment horizontal="center" vertical="center" wrapText="1"/>
    </xf>
    <xf numFmtId="0" fontId="32" fillId="0" borderId="29" xfId="5" applyBorder="1" applyAlignment="1">
      <alignment horizontal="left" vertical="center" wrapText="1"/>
    </xf>
    <xf numFmtId="0" fontId="32" fillId="0" borderId="29" xfId="5" applyBorder="1" applyAlignment="1">
      <alignment horizontal="center" vertical="center"/>
    </xf>
    <xf numFmtId="166" fontId="33" fillId="0" borderId="29" xfId="3" applyFont="1" applyFill="1" applyBorder="1" applyAlignment="1">
      <alignment horizontal="left" vertical="center" wrapText="1"/>
    </xf>
    <xf numFmtId="167" fontId="33" fillId="0" borderId="29" xfId="3" applyNumberFormat="1" applyFont="1" applyFill="1" applyBorder="1" applyAlignment="1">
      <alignment horizontal="left" vertical="center" wrapText="1"/>
    </xf>
    <xf numFmtId="43" fontId="27" fillId="0" borderId="0" xfId="2" applyNumberFormat="1"/>
    <xf numFmtId="2" fontId="27" fillId="0" borderId="0" xfId="2" applyNumberFormat="1"/>
    <xf numFmtId="44" fontId="0" fillId="0" borderId="0" xfId="4" applyFont="1"/>
    <xf numFmtId="168" fontId="33" fillId="0" borderId="29" xfId="3" applyNumberFormat="1" applyFont="1" applyFill="1" applyBorder="1" applyAlignment="1">
      <alignment horizontal="left" vertical="center" wrapText="1"/>
    </xf>
    <xf numFmtId="0" fontId="39" fillId="31" borderId="29" xfId="2" applyFont="1" applyFill="1" applyBorder="1" applyAlignment="1">
      <alignment horizontal="center" vertical="center" wrapText="1"/>
    </xf>
    <xf numFmtId="0" fontId="39" fillId="31" borderId="31" xfId="2" applyFont="1" applyFill="1" applyBorder="1" applyAlignment="1">
      <alignment vertical="center" wrapText="1"/>
    </xf>
    <xf numFmtId="0" fontId="39" fillId="31" borderId="32" xfId="2" applyFont="1" applyFill="1" applyBorder="1" applyAlignment="1">
      <alignment vertical="center" wrapText="1"/>
    </xf>
    <xf numFmtId="0" fontId="40" fillId="31" borderId="32" xfId="2" applyFont="1" applyFill="1" applyBorder="1" applyAlignment="1">
      <alignment vertical="center" wrapText="1"/>
    </xf>
    <xf numFmtId="0" fontId="39" fillId="31" borderId="33" xfId="2" applyFont="1" applyFill="1" applyBorder="1" applyAlignment="1">
      <alignment vertical="center" wrapText="1"/>
    </xf>
    <xf numFmtId="0" fontId="32" fillId="0" borderId="29" xfId="2" applyFont="1" applyBorder="1" applyAlignment="1">
      <alignment horizontal="center" vertical="center" wrapText="1"/>
    </xf>
    <xf numFmtId="0" fontId="32" fillId="0" borderId="29" xfId="2" applyFont="1" applyBorder="1" applyAlignment="1">
      <alignment vertical="center" wrapText="1"/>
    </xf>
    <xf numFmtId="0" fontId="32" fillId="0" borderId="29" xfId="2" applyFont="1" applyBorder="1" applyAlignment="1">
      <alignment horizontal="center" vertical="center"/>
    </xf>
    <xf numFmtId="44" fontId="0" fillId="0" borderId="0" xfId="6" applyFont="1"/>
    <xf numFmtId="0" fontId="27" fillId="0" borderId="0" xfId="2" applyAlignment="1">
      <alignment horizontal="center" vertical="center" wrapText="1"/>
    </xf>
    <xf numFmtId="44" fontId="0" fillId="0" borderId="0" xfId="6" applyFont="1" applyAlignment="1">
      <alignment horizontal="center" vertical="center" wrapText="1"/>
    </xf>
    <xf numFmtId="2" fontId="27" fillId="0" borderId="0" xfId="2" applyNumberFormat="1" applyAlignment="1">
      <alignment horizontal="center" vertical="center" wrapText="1"/>
    </xf>
    <xf numFmtId="2" fontId="0" fillId="0" borderId="0" xfId="6" applyNumberFormat="1" applyFont="1" applyAlignment="1">
      <alignment horizontal="center" vertical="center" wrapText="1"/>
    </xf>
    <xf numFmtId="0" fontId="27" fillId="0" borderId="0" xfId="2" applyAlignment="1">
      <alignment horizontal="center" wrapText="1"/>
    </xf>
    <xf numFmtId="44" fontId="0" fillId="0" borderId="0" xfId="6" applyFont="1" applyAlignment="1">
      <alignment horizontal="center" wrapText="1"/>
    </xf>
    <xf numFmtId="2" fontId="27" fillId="0" borderId="0" xfId="2" applyNumberFormat="1" applyAlignment="1">
      <alignment horizontal="center" vertical="top" wrapText="1"/>
    </xf>
    <xf numFmtId="2" fontId="0" fillId="0" borderId="0" xfId="6" applyNumberFormat="1" applyFont="1" applyAlignment="1">
      <alignment horizontal="center" vertical="top" wrapText="1"/>
    </xf>
    <xf numFmtId="2" fontId="0" fillId="0" borderId="0" xfId="6" applyNumberFormat="1" applyFont="1" applyFill="1" applyBorder="1" applyAlignment="1">
      <alignment horizontal="center" vertical="center" wrapText="1"/>
    </xf>
    <xf numFmtId="2" fontId="27" fillId="0" borderId="0" xfId="2" applyNumberFormat="1" applyAlignment="1">
      <alignment horizontal="center" vertical="top"/>
    </xf>
    <xf numFmtId="2" fontId="0" fillId="0" borderId="0" xfId="6" applyNumberFormat="1" applyFont="1" applyAlignment="1">
      <alignment horizontal="center" vertical="top"/>
    </xf>
    <xf numFmtId="43" fontId="27" fillId="0" borderId="0" xfId="2" applyNumberFormat="1" applyAlignment="1">
      <alignment horizontal="center" wrapText="1"/>
    </xf>
    <xf numFmtId="2" fontId="27" fillId="0" borderId="0" xfId="2" applyNumberFormat="1" applyAlignment="1">
      <alignment horizontal="center" wrapText="1"/>
    </xf>
    <xf numFmtId="2" fontId="0" fillId="0" borderId="0" xfId="6" applyNumberFormat="1" applyFont="1" applyAlignment="1">
      <alignment horizontal="center" wrapText="1"/>
    </xf>
    <xf numFmtId="2" fontId="27" fillId="0" borderId="0" xfId="2" applyNumberFormat="1" applyAlignment="1">
      <alignment horizontal="center"/>
    </xf>
    <xf numFmtId="2" fontId="0" fillId="0" borderId="0" xfId="6" applyNumberFormat="1" applyFont="1" applyAlignment="1">
      <alignment horizontal="center"/>
    </xf>
    <xf numFmtId="0" fontId="32" fillId="0" borderId="0" xfId="2" applyFont="1" applyAlignment="1">
      <alignment horizontal="center" vertical="center" wrapText="1"/>
    </xf>
    <xf numFmtId="0" fontId="32" fillId="0" borderId="0" xfId="5" applyAlignment="1">
      <alignment horizontal="left" vertical="center" wrapText="1"/>
    </xf>
    <xf numFmtId="0" fontId="32" fillId="0" borderId="0" xfId="5" applyAlignment="1">
      <alignment horizontal="center" vertical="center"/>
    </xf>
    <xf numFmtId="166" fontId="33" fillId="0" borderId="0" xfId="3" applyFont="1" applyFill="1" applyBorder="1" applyAlignment="1">
      <alignment horizontal="left" vertical="center" wrapText="1"/>
    </xf>
    <xf numFmtId="166" fontId="31" fillId="0" borderId="0" xfId="3" applyFont="1" applyFill="1" applyBorder="1" applyAlignment="1">
      <alignment horizontal="left" vertical="center" wrapText="1"/>
    </xf>
    <xf numFmtId="0" fontId="37" fillId="0" borderId="0" xfId="2" applyFont="1" applyAlignment="1">
      <alignment horizontal="center" vertical="center" wrapText="1"/>
    </xf>
    <xf numFmtId="0" fontId="35" fillId="0" borderId="0" xfId="2" applyFont="1"/>
    <xf numFmtId="44" fontId="27" fillId="0" borderId="0" xfId="2" applyNumberFormat="1"/>
    <xf numFmtId="4" fontId="11" fillId="25" borderId="14" xfId="7" applyNumberFormat="1" applyFont="1" applyFill="1" applyBorder="1" applyAlignment="1">
      <alignment horizontal="right" vertical="top" wrapText="1"/>
    </xf>
    <xf numFmtId="0" fontId="11" fillId="25" borderId="14" xfId="8" applyFont="1" applyFill="1" applyBorder="1" applyAlignment="1">
      <alignment horizontal="right" vertical="top" wrapText="1"/>
    </xf>
    <xf numFmtId="4" fontId="11" fillId="25" borderId="14" xfId="2" applyNumberFormat="1" applyFont="1" applyFill="1" applyBorder="1" applyAlignment="1">
      <alignment horizontal="right" vertical="top" wrapText="1"/>
    </xf>
    <xf numFmtId="0" fontId="11" fillId="25" borderId="14" xfId="2" applyFont="1" applyFill="1" applyBorder="1" applyAlignment="1">
      <alignment horizontal="right" vertical="top" wrapText="1"/>
    </xf>
    <xf numFmtId="4" fontId="11" fillId="25" borderId="14" xfId="9" applyNumberFormat="1" applyFont="1" applyFill="1" applyBorder="1" applyAlignment="1">
      <alignment horizontal="right" vertical="top" wrapText="1"/>
    </xf>
    <xf numFmtId="0" fontId="11" fillId="25" borderId="14" xfId="10" applyFont="1" applyFill="1" applyBorder="1" applyAlignment="1">
      <alignment horizontal="right" vertical="top" wrapText="1"/>
    </xf>
    <xf numFmtId="0" fontId="11" fillId="25" borderId="14" xfId="11" applyFont="1" applyFill="1" applyBorder="1" applyAlignment="1">
      <alignment horizontal="right" vertical="top" wrapText="1"/>
    </xf>
    <xf numFmtId="4" fontId="11" fillId="25" borderId="14" xfId="12" applyNumberFormat="1" applyFont="1" applyFill="1" applyBorder="1" applyAlignment="1">
      <alignment horizontal="right" vertical="top" wrapText="1"/>
    </xf>
    <xf numFmtId="0" fontId="11" fillId="25" borderId="14" xfId="13" applyFont="1" applyFill="1" applyBorder="1" applyAlignment="1">
      <alignment horizontal="right" vertical="top" wrapText="1"/>
    </xf>
    <xf numFmtId="4" fontId="27" fillId="0" borderId="0" xfId="2" applyNumberFormat="1"/>
    <xf numFmtId="2" fontId="33" fillId="0" borderId="29" xfId="6" applyNumberFormat="1" applyFont="1" applyFill="1" applyBorder="1" applyAlignment="1">
      <alignment horizontal="center" vertical="center" wrapText="1"/>
    </xf>
    <xf numFmtId="0" fontId="31" fillId="0" borderId="31" xfId="2" applyFont="1" applyBorder="1" applyAlignment="1">
      <alignment horizontal="center" vertical="center" wrapText="1"/>
    </xf>
    <xf numFmtId="0" fontId="32" fillId="0" borderId="32" xfId="2" applyFont="1" applyBorder="1" applyAlignment="1">
      <alignment horizontal="left" vertical="center" wrapText="1"/>
    </xf>
    <xf numFmtId="0" fontId="31" fillId="0" borderId="32" xfId="2" applyFont="1" applyBorder="1" applyAlignment="1">
      <alignment horizontal="center" vertical="center" wrapText="1"/>
    </xf>
    <xf numFmtId="2" fontId="33" fillId="0" borderId="32" xfId="3" applyNumberFormat="1" applyFont="1" applyFill="1" applyBorder="1" applyAlignment="1">
      <alignment horizontal="center" vertical="center" wrapText="1"/>
    </xf>
    <xf numFmtId="2" fontId="33" fillId="0" borderId="32" xfId="6" applyNumberFormat="1" applyFont="1" applyFill="1" applyBorder="1" applyAlignment="1">
      <alignment horizontal="center" vertical="center" wrapText="1"/>
    </xf>
    <xf numFmtId="0" fontId="34" fillId="0" borderId="32" xfId="2" applyFont="1" applyBorder="1"/>
    <xf numFmtId="166" fontId="31" fillId="0" borderId="33" xfId="3" applyFont="1" applyFill="1" applyBorder="1" applyAlignment="1">
      <alignment horizontal="left" vertical="center" wrapText="1"/>
    </xf>
    <xf numFmtId="0" fontId="34" fillId="0" borderId="29" xfId="2" applyFont="1" applyBorder="1" applyAlignment="1">
      <alignment horizontal="center" vertical="center"/>
    </xf>
    <xf numFmtId="0" fontId="32" fillId="0" borderId="31" xfId="2" applyFont="1" applyBorder="1" applyAlignment="1">
      <alignment horizontal="center" vertical="center" wrapText="1"/>
    </xf>
    <xf numFmtId="0" fontId="32" fillId="0" borderId="32" xfId="2" applyFont="1" applyBorder="1" applyAlignment="1">
      <alignment vertical="center" wrapText="1"/>
    </xf>
    <xf numFmtId="0" fontId="32" fillId="0" borderId="32" xfId="2" applyFont="1" applyBorder="1" applyAlignment="1">
      <alignment horizontal="center" vertical="center"/>
    </xf>
    <xf numFmtId="166" fontId="33" fillId="0" borderId="32" xfId="3" applyFont="1" applyFill="1" applyBorder="1" applyAlignment="1">
      <alignment horizontal="left" vertical="center" wrapText="1"/>
    </xf>
    <xf numFmtId="0" fontId="27" fillId="0" borderId="0" xfId="2" applyAlignment="1">
      <alignment wrapText="1"/>
    </xf>
    <xf numFmtId="44" fontId="0" fillId="0" borderId="0" xfId="4" applyFont="1" applyAlignment="1">
      <alignment wrapText="1"/>
    </xf>
    <xf numFmtId="0" fontId="34" fillId="0" borderId="29" xfId="5" applyFont="1" applyBorder="1" applyAlignment="1">
      <alignment horizontal="right" vertical="center" wrapText="1"/>
    </xf>
    <xf numFmtId="0" fontId="32" fillId="0" borderId="32" xfId="5" applyBorder="1" applyAlignment="1">
      <alignment horizontal="left" vertical="center" wrapText="1"/>
    </xf>
    <xf numFmtId="0" fontId="32" fillId="0" borderId="32" xfId="5" applyBorder="1" applyAlignment="1">
      <alignment horizontal="center" vertical="center"/>
    </xf>
    <xf numFmtId="0" fontId="1" fillId="26" borderId="0" xfId="0" applyFont="1" applyFill="1" applyAlignment="1">
      <alignment horizontal="left" vertical="top" wrapText="1"/>
    </xf>
    <xf numFmtId="0" fontId="10" fillId="26" borderId="0" xfId="0" applyFont="1" applyFill="1" applyAlignment="1">
      <alignment horizontal="left" vertical="top" wrapText="1"/>
    </xf>
    <xf numFmtId="0" fontId="1" fillId="26" borderId="14" xfId="0" applyFont="1" applyFill="1" applyBorder="1" applyAlignment="1">
      <alignment horizontal="left" vertical="top" wrapText="1"/>
    </xf>
    <xf numFmtId="0" fontId="1" fillId="26" borderId="14" xfId="0" applyFont="1" applyFill="1" applyBorder="1" applyAlignment="1">
      <alignment horizontal="right" vertical="top" wrapText="1"/>
    </xf>
    <xf numFmtId="0" fontId="6" fillId="24" borderId="14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right" vertical="top" wrapText="1"/>
    </xf>
    <xf numFmtId="0" fontId="11" fillId="24" borderId="15" xfId="0" applyFont="1" applyFill="1" applyBorder="1" applyAlignment="1">
      <alignment horizontal="right" vertical="top" wrapText="1"/>
    </xf>
    <xf numFmtId="0" fontId="11" fillId="25" borderId="14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right" vertical="top" wrapText="1"/>
    </xf>
    <xf numFmtId="0" fontId="11" fillId="25" borderId="16" xfId="0" applyFont="1" applyFill="1" applyBorder="1" applyAlignment="1">
      <alignment horizontal="right" vertical="top" wrapText="1"/>
    </xf>
    <xf numFmtId="0" fontId="11" fillId="24" borderId="16" xfId="0" applyFont="1" applyFill="1" applyBorder="1" applyAlignment="1">
      <alignment horizontal="right" vertical="top" wrapText="1"/>
    </xf>
    <xf numFmtId="0" fontId="10" fillId="26" borderId="0" xfId="0" applyFont="1" applyFill="1" applyAlignment="1">
      <alignment horizontal="right" vertical="top" wrapText="1"/>
    </xf>
    <xf numFmtId="0" fontId="16" fillId="26" borderId="0" xfId="0" applyFont="1" applyFill="1" applyAlignment="1">
      <alignment horizontal="center" vertical="top" wrapText="1"/>
    </xf>
    <xf numFmtId="0" fontId="10" fillId="26" borderId="0" xfId="0" applyFont="1" applyFill="1" applyAlignment="1">
      <alignment horizontal="center" vertical="top" wrapText="1"/>
    </xf>
    <xf numFmtId="0" fontId="1" fillId="26" borderId="14" xfId="0" applyFont="1" applyFill="1" applyBorder="1" applyAlignment="1">
      <alignment horizontal="center" vertical="top" wrapText="1"/>
    </xf>
    <xf numFmtId="0" fontId="11" fillId="25" borderId="14" xfId="0" applyFont="1" applyFill="1" applyBorder="1" applyAlignment="1">
      <alignment horizontal="center" vertical="top" wrapText="1"/>
    </xf>
    <xf numFmtId="0" fontId="16" fillId="26" borderId="0" xfId="0" applyFont="1" applyFill="1" applyAlignment="1">
      <alignment horizontal="left" vertical="top" wrapText="1"/>
    </xf>
    <xf numFmtId="165" fontId="11" fillId="25" borderId="14" xfId="0" applyNumberFormat="1" applyFont="1" applyFill="1" applyBorder="1" applyAlignment="1">
      <alignment horizontal="right" vertical="top" wrapText="1"/>
    </xf>
    <xf numFmtId="4" fontId="11" fillId="25" borderId="14" xfId="0" applyNumberFormat="1" applyFont="1" applyFill="1" applyBorder="1" applyAlignment="1">
      <alignment horizontal="right" vertical="top" wrapText="1"/>
    </xf>
    <xf numFmtId="0" fontId="16" fillId="16" borderId="14" xfId="0" applyFont="1" applyFill="1" applyBorder="1" applyAlignment="1">
      <alignment horizontal="left" vertical="top" wrapText="1"/>
    </xf>
    <xf numFmtId="0" fontId="16" fillId="16" borderId="14" xfId="0" applyFont="1" applyFill="1" applyBorder="1" applyAlignment="1">
      <alignment horizontal="right" vertical="top" wrapText="1"/>
    </xf>
    <xf numFmtId="0" fontId="16" fillId="16" borderId="14" xfId="0" applyFont="1" applyFill="1" applyBorder="1" applyAlignment="1">
      <alignment horizontal="center" vertical="top" wrapText="1"/>
    </xf>
    <xf numFmtId="165" fontId="16" fillId="16" borderId="14" xfId="0" applyNumberFormat="1" applyFont="1" applyFill="1" applyBorder="1" applyAlignment="1">
      <alignment horizontal="right" vertical="top" wrapText="1"/>
    </xf>
    <xf numFmtId="4" fontId="16" fillId="16" borderId="14" xfId="0" applyNumberFormat="1" applyFont="1" applyFill="1" applyBorder="1" applyAlignment="1">
      <alignment horizontal="right" vertical="top" wrapText="1"/>
    </xf>
    <xf numFmtId="0" fontId="16" fillId="17" borderId="14" xfId="0" applyFont="1" applyFill="1" applyBorder="1" applyAlignment="1">
      <alignment horizontal="left" vertical="top" wrapText="1"/>
    </xf>
    <xf numFmtId="0" fontId="16" fillId="17" borderId="14" xfId="0" applyFont="1" applyFill="1" applyBorder="1" applyAlignment="1">
      <alignment horizontal="right" vertical="top" wrapText="1"/>
    </xf>
    <xf numFmtId="0" fontId="16" fillId="17" borderId="14" xfId="0" applyFont="1" applyFill="1" applyBorder="1" applyAlignment="1">
      <alignment horizontal="center" vertical="top" wrapText="1"/>
    </xf>
    <xf numFmtId="165" fontId="16" fillId="17" borderId="14" xfId="0" applyNumberFormat="1" applyFont="1" applyFill="1" applyBorder="1" applyAlignment="1">
      <alignment horizontal="right" vertical="top" wrapText="1"/>
    </xf>
    <xf numFmtId="4" fontId="16" fillId="17" borderId="14" xfId="0" applyNumberFormat="1" applyFont="1" applyFill="1" applyBorder="1" applyAlignment="1">
      <alignment horizontal="right" vertical="top" wrapText="1"/>
    </xf>
    <xf numFmtId="0" fontId="16" fillId="26" borderId="0" xfId="0" applyFont="1" applyFill="1" applyAlignment="1">
      <alignment horizontal="right" vertical="top" wrapText="1"/>
    </xf>
    <xf numFmtId="4" fontId="16" fillId="26" borderId="0" xfId="0" applyNumberFormat="1" applyFont="1" applyFill="1" applyAlignment="1">
      <alignment horizontal="right" vertical="top" wrapText="1"/>
    </xf>
    <xf numFmtId="0" fontId="11" fillId="25" borderId="13" xfId="0" applyFont="1" applyFill="1" applyBorder="1" applyAlignment="1">
      <alignment horizontal="left" vertical="top" wrapText="1"/>
    </xf>
    <xf numFmtId="4" fontId="0" fillId="0" borderId="0" xfId="0" applyNumberFormat="1"/>
    <xf numFmtId="10" fontId="0" fillId="0" borderId="0" xfId="14" applyNumberFormat="1" applyFont="1"/>
    <xf numFmtId="0" fontId="1" fillId="2" borderId="0" xfId="0" applyFont="1" applyFill="1" applyAlignment="1">
      <alignment horizontal="left" vertical="top" wrapText="1"/>
    </xf>
    <xf numFmtId="0" fontId="17" fillId="18" borderId="0" xfId="0" applyFont="1" applyFill="1" applyAlignment="1">
      <alignment horizontal="left" vertical="top" wrapText="1"/>
    </xf>
    <xf numFmtId="0" fontId="10" fillId="18" borderId="0" xfId="0" applyFont="1" applyFill="1" applyAlignment="1">
      <alignment horizontal="left" vertical="top" wrapText="1"/>
    </xf>
    <xf numFmtId="0" fontId="19" fillId="20" borderId="0" xfId="0" applyFont="1" applyFill="1" applyAlignment="1">
      <alignment horizontal="right" vertical="top" wrapText="1"/>
    </xf>
    <xf numFmtId="4" fontId="20" fillId="21" borderId="0" xfId="0" applyNumberFormat="1" applyFont="1" applyFill="1" applyAlignment="1">
      <alignment horizontal="right" vertical="top" wrapText="1"/>
    </xf>
    <xf numFmtId="0" fontId="22" fillId="23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37" fillId="0" borderId="0" xfId="2" applyFont="1" applyAlignment="1">
      <alignment horizontal="center" vertical="center" wrapText="1"/>
    </xf>
    <xf numFmtId="2" fontId="26" fillId="0" borderId="17" xfId="1" applyNumberFormat="1" applyFont="1" applyBorder="1" applyAlignment="1" applyProtection="1">
      <alignment horizontal="left" vertical="center"/>
      <protection locked="0"/>
    </xf>
    <xf numFmtId="2" fontId="26" fillId="0" borderId="0" xfId="1" applyNumberFormat="1" applyFont="1" applyAlignment="1" applyProtection="1">
      <alignment horizontal="left" vertical="center"/>
      <protection locked="0"/>
    </xf>
    <xf numFmtId="2" fontId="26" fillId="0" borderId="25" xfId="1" applyNumberFormat="1" applyFont="1" applyBorder="1" applyAlignment="1" applyProtection="1">
      <alignment horizontal="left" vertical="center"/>
      <protection locked="0"/>
    </xf>
    <xf numFmtId="2" fontId="26" fillId="0" borderId="19" xfId="1" applyNumberFormat="1" applyFont="1" applyBorder="1" applyAlignment="1" applyProtection="1">
      <alignment horizontal="left" vertical="center"/>
      <protection locked="0"/>
    </xf>
    <xf numFmtId="2" fontId="26" fillId="27" borderId="27" xfId="1" applyNumberFormat="1" applyFont="1" applyFill="1" applyBorder="1" applyAlignment="1" applyProtection="1">
      <alignment horizontal="left" vertical="center"/>
      <protection locked="0"/>
    </xf>
    <xf numFmtId="2" fontId="26" fillId="27" borderId="22" xfId="1" applyNumberFormat="1" applyFont="1" applyFill="1" applyBorder="1" applyAlignment="1" applyProtection="1">
      <alignment horizontal="left" vertical="center"/>
      <protection locked="0"/>
    </xf>
    <xf numFmtId="2" fontId="26" fillId="27" borderId="23" xfId="1" applyNumberFormat="1" applyFont="1" applyFill="1" applyBorder="1" applyAlignment="1" applyProtection="1">
      <alignment horizontal="left" vertical="center"/>
      <protection locked="0"/>
    </xf>
    <xf numFmtId="2" fontId="28" fillId="28" borderId="28" xfId="1" applyNumberFormat="1" applyFont="1" applyFill="1" applyBorder="1" applyAlignment="1" applyProtection="1">
      <alignment horizontal="center" vertical="center"/>
      <protection locked="0"/>
    </xf>
    <xf numFmtId="2" fontId="28" fillId="28" borderId="22" xfId="1" applyNumberFormat="1" applyFont="1" applyFill="1" applyBorder="1" applyAlignment="1" applyProtection="1">
      <alignment horizontal="center" vertical="center"/>
      <protection locked="0"/>
    </xf>
    <xf numFmtId="0" fontId="39" fillId="0" borderId="28" xfId="2" applyFont="1" applyBorder="1" applyAlignment="1">
      <alignment horizontal="center" vertical="center" wrapText="1"/>
    </xf>
    <xf numFmtId="0" fontId="10" fillId="26" borderId="0" xfId="0" applyFont="1" applyFill="1" applyAlignment="1">
      <alignment horizontal="left" vertical="top" wrapText="1"/>
    </xf>
    <xf numFmtId="0" fontId="16" fillId="26" borderId="0" xfId="0" applyFont="1" applyFill="1" applyAlignment="1">
      <alignment horizontal="center" vertical="top" wrapText="1"/>
    </xf>
    <xf numFmtId="0" fontId="1" fillId="26" borderId="0" xfId="0" applyFont="1" applyFill="1" applyAlignment="1">
      <alignment horizontal="left" vertical="top" wrapText="1"/>
    </xf>
    <xf numFmtId="0" fontId="1" fillId="26" borderId="0" xfId="0" applyFont="1" applyFill="1" applyAlignment="1">
      <alignment horizontal="center" wrapText="1"/>
    </xf>
    <xf numFmtId="0" fontId="10" fillId="26" borderId="0" xfId="0" applyFont="1" applyFill="1" applyAlignment="1">
      <alignment horizontal="right" vertical="top" wrapText="1"/>
    </xf>
    <xf numFmtId="4" fontId="10" fillId="26" borderId="0" xfId="0" applyNumberFormat="1" applyFont="1" applyFill="1" applyAlignment="1">
      <alignment horizontal="right" vertical="top" wrapText="1"/>
    </xf>
    <xf numFmtId="0" fontId="16" fillId="16" borderId="14" xfId="0" applyFont="1" applyFill="1" applyBorder="1" applyAlignment="1">
      <alignment horizontal="left" vertical="top" wrapText="1"/>
    </xf>
    <xf numFmtId="0" fontId="1" fillId="26" borderId="14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left" vertical="top" wrapText="1"/>
    </xf>
    <xf numFmtId="0" fontId="16" fillId="17" borderId="14" xfId="0" applyFont="1" applyFill="1" applyBorder="1" applyAlignment="1">
      <alignment horizontal="left" vertical="top" wrapText="1"/>
    </xf>
    <xf numFmtId="0" fontId="16" fillId="26" borderId="0" xfId="0" applyFont="1" applyFill="1" applyAlignment="1">
      <alignment horizontal="right" vertical="top" wrapText="1"/>
    </xf>
  </cellXfs>
  <cellStyles count="15">
    <cellStyle name="Moeda 2" xfId="4"/>
    <cellStyle name="Moeda 3" xfId="6"/>
    <cellStyle name="Normal" xfId="0" builtinId="0"/>
    <cellStyle name="Normal 132" xfId="7"/>
    <cellStyle name="Normal 133" xfId="9"/>
    <cellStyle name="Normal 134" xfId="10"/>
    <cellStyle name="Normal 135" xfId="12"/>
    <cellStyle name="Normal 136" xfId="13"/>
    <cellStyle name="Normal 137" xfId="8"/>
    <cellStyle name="Normal 138" xfId="11"/>
    <cellStyle name="Normal 2" xfId="2"/>
    <cellStyle name="Normal 2 2 2" xfId="5"/>
    <cellStyle name="Normal_Plan1" xfId="1"/>
    <cellStyle name="Porcentagem" xfId="14" builtinId="5"/>
    <cellStyle name="Vírgula 2" xfId="3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914400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9204</xdr:colOff>
      <xdr:row>0</xdr:row>
      <xdr:rowOff>0</xdr:rowOff>
    </xdr:from>
    <xdr:to>
      <xdr:col>9</xdr:col>
      <xdr:colOff>991399</xdr:colOff>
      <xdr:row>7</xdr:row>
      <xdr:rowOff>249731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D4EEE6F-12C2-42ED-821B-99128573B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31384" y="0"/>
          <a:ext cx="1904215" cy="153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74519</xdr:colOff>
      <xdr:row>0</xdr:row>
      <xdr:rowOff>0</xdr:rowOff>
    </xdr:from>
    <xdr:to>
      <xdr:col>9</xdr:col>
      <xdr:colOff>1056714</xdr:colOff>
      <xdr:row>7</xdr:row>
      <xdr:rowOff>260901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F5348FF5-E25D-4B14-B83F-46F9F53F7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11939" y="0"/>
          <a:ext cx="1904215" cy="151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9204</xdr:colOff>
      <xdr:row>0</xdr:row>
      <xdr:rowOff>0</xdr:rowOff>
    </xdr:from>
    <xdr:to>
      <xdr:col>9</xdr:col>
      <xdr:colOff>991399</xdr:colOff>
      <xdr:row>7</xdr:row>
      <xdr:rowOff>276625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6BFD2DD-EC0F-4690-9975-AC2258329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31384" y="0"/>
          <a:ext cx="1904215" cy="153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1270000</xdr:colOff>
      <xdr:row>1</xdr:row>
      <xdr:rowOff>1020823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ECE2873-EA96-4524-94AE-587A8675E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77800"/>
          <a:ext cx="1270000" cy="1020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152400</xdr:rowOff>
    </xdr:from>
    <xdr:to>
      <xdr:col>1</xdr:col>
      <xdr:colOff>571500</xdr:colOff>
      <xdr:row>1</xdr:row>
      <xdr:rowOff>995423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C896278-A7A1-4980-BE9B-FA983CC67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00" y="152400"/>
          <a:ext cx="1270000" cy="1020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12700</xdr:rowOff>
    </xdr:from>
    <xdr:to>
      <xdr:col>1</xdr:col>
      <xdr:colOff>787400</xdr:colOff>
      <xdr:row>2</xdr:row>
      <xdr:rowOff>119605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52ABD6-DF23-4639-9764-FB59F7D56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397000" cy="112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laf/AppData/Local/Temp/Rar$DIa15920.4535/M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 (2)"/>
      <sheetName val="MC LOTE 1"/>
      <sheetName val="MC LOTE 2"/>
      <sheetName val="MC LOTE 3"/>
    </sheetNames>
    <sheetDataSet>
      <sheetData sheetId="0"/>
      <sheetData sheetId="1">
        <row r="8">
          <cell r="F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tabSelected="1" showOutlineSymbols="0" showWhiteSpace="0" view="pageBreakPreview" topLeftCell="A80" zoomScale="60" workbookViewId="0">
      <selection activeCell="L142" sqref="L142"/>
    </sheetView>
  </sheetViews>
  <sheetFormatPr defaultRowHeight="13.8"/>
  <cols>
    <col min="1" max="2" width="10" bestFit="1" customWidth="1"/>
    <col min="3" max="3" width="13.19921875" bestFit="1" customWidth="1"/>
    <col min="4" max="4" width="60" bestFit="1" customWidth="1"/>
    <col min="5" max="5" width="8" bestFit="1" customWidth="1"/>
    <col min="6" max="8" width="13" bestFit="1" customWidth="1"/>
    <col min="9" max="9" width="13.796875" bestFit="1" customWidth="1"/>
    <col min="10" max="10" width="13" bestFit="1" customWidth="1"/>
    <col min="11" max="11" width="10.09765625" bestFit="1" customWidth="1"/>
  </cols>
  <sheetData>
    <row r="1" spans="1:10">
      <c r="A1" s="1"/>
      <c r="B1" s="1"/>
      <c r="C1" s="1"/>
      <c r="D1" s="1" t="s">
        <v>0</v>
      </c>
      <c r="E1" s="163" t="s">
        <v>1</v>
      </c>
      <c r="F1" s="163"/>
      <c r="G1" s="163" t="s">
        <v>2</v>
      </c>
      <c r="H1" s="163"/>
      <c r="I1" s="163" t="s">
        <v>3</v>
      </c>
      <c r="J1" s="163"/>
    </row>
    <row r="2" spans="1:10" ht="79.95" customHeight="1">
      <c r="A2" s="14"/>
      <c r="B2" s="14"/>
      <c r="C2" s="14"/>
      <c r="D2" s="19" t="s">
        <v>360</v>
      </c>
      <c r="E2" s="164" t="s">
        <v>4</v>
      </c>
      <c r="F2" s="164"/>
      <c r="G2" s="165" t="s">
        <v>359</v>
      </c>
      <c r="H2" s="164"/>
      <c r="I2" s="164" t="s">
        <v>5</v>
      </c>
      <c r="J2" s="164"/>
    </row>
    <row r="3" spans="1:10">
      <c r="A3" s="170" t="s">
        <v>6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30" customHeight="1">
      <c r="A4" s="2" t="s">
        <v>7</v>
      </c>
      <c r="B4" s="4" t="s">
        <v>8</v>
      </c>
      <c r="C4" s="2" t="s">
        <v>9</v>
      </c>
      <c r="D4" s="2" t="s">
        <v>10</v>
      </c>
      <c r="E4" s="3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</row>
    <row r="5" spans="1:10" ht="25.95" customHeight="1">
      <c r="A5" s="5" t="s">
        <v>17</v>
      </c>
      <c r="B5" s="5"/>
      <c r="C5" s="5"/>
      <c r="D5" s="5" t="s">
        <v>18</v>
      </c>
      <c r="E5" s="5"/>
      <c r="F5" s="6"/>
      <c r="G5" s="5">
        <v>1</v>
      </c>
      <c r="H5" s="5"/>
      <c r="I5" s="7">
        <v>710604.56</v>
      </c>
      <c r="J5" s="8">
        <v>0.312548622638815</v>
      </c>
    </row>
    <row r="6" spans="1:10" ht="24" customHeight="1">
      <c r="A6" s="5" t="s">
        <v>19</v>
      </c>
      <c r="B6" s="5"/>
      <c r="C6" s="5"/>
      <c r="D6" s="5" t="s">
        <v>20</v>
      </c>
      <c r="E6" s="5"/>
      <c r="F6" s="6"/>
      <c r="G6" s="5">
        <v>1</v>
      </c>
      <c r="H6" s="5"/>
      <c r="I6" s="7">
        <v>2281.86</v>
      </c>
      <c r="J6" s="8">
        <v>1.0036414627772813E-3</v>
      </c>
    </row>
    <row r="7" spans="1:10" ht="39" customHeight="1">
      <c r="A7" s="9" t="s">
        <v>21</v>
      </c>
      <c r="B7" s="11" t="s">
        <v>22</v>
      </c>
      <c r="C7" s="9" t="s">
        <v>23</v>
      </c>
      <c r="D7" s="9" t="s">
        <v>24</v>
      </c>
      <c r="E7" s="10" t="s">
        <v>25</v>
      </c>
      <c r="F7" s="11">
        <v>6</v>
      </c>
      <c r="G7" s="12">
        <v>311.73</v>
      </c>
      <c r="H7" s="12">
        <v>380.31</v>
      </c>
      <c r="I7" s="12">
        <v>2281.86</v>
      </c>
      <c r="J7" s="13">
        <v>1.0036414627772813E-3</v>
      </c>
    </row>
    <row r="8" spans="1:10" ht="24" customHeight="1">
      <c r="A8" s="5" t="s">
        <v>26</v>
      </c>
      <c r="B8" s="5"/>
      <c r="C8" s="5"/>
      <c r="D8" s="5" t="s">
        <v>27</v>
      </c>
      <c r="E8" s="5"/>
      <c r="F8" s="6"/>
      <c r="G8" s="5">
        <v>1</v>
      </c>
      <c r="H8" s="5"/>
      <c r="I8" s="7">
        <v>693851.26</v>
      </c>
      <c r="J8" s="8">
        <v>0.30517993809272248</v>
      </c>
    </row>
    <row r="9" spans="1:10" ht="25.95" customHeight="1">
      <c r="A9" s="5" t="s">
        <v>28</v>
      </c>
      <c r="B9" s="5"/>
      <c r="C9" s="5"/>
      <c r="D9" s="5" t="s">
        <v>29</v>
      </c>
      <c r="E9" s="5"/>
      <c r="F9" s="6"/>
      <c r="G9" s="5">
        <v>1</v>
      </c>
      <c r="H9" s="5"/>
      <c r="I9" s="7">
        <v>249566.69</v>
      </c>
      <c r="J9" s="8">
        <v>0.10976811803181803</v>
      </c>
    </row>
    <row r="10" spans="1:10" ht="25.95" customHeight="1">
      <c r="A10" s="5" t="s">
        <v>30</v>
      </c>
      <c r="B10" s="5"/>
      <c r="C10" s="5"/>
      <c r="D10" s="5" t="s">
        <v>31</v>
      </c>
      <c r="E10" s="5"/>
      <c r="F10" s="6"/>
      <c r="G10" s="5">
        <v>1</v>
      </c>
      <c r="H10" s="5"/>
      <c r="I10" s="7">
        <v>19058.3</v>
      </c>
      <c r="J10" s="8">
        <v>8.3825037864059416E-3</v>
      </c>
    </row>
    <row r="11" spans="1:10" ht="39" customHeight="1">
      <c r="A11" s="9" t="s">
        <v>32</v>
      </c>
      <c r="B11" s="11" t="s">
        <v>33</v>
      </c>
      <c r="C11" s="9" t="s">
        <v>23</v>
      </c>
      <c r="D11" s="9" t="s">
        <v>34</v>
      </c>
      <c r="E11" s="10" t="s">
        <v>35</v>
      </c>
      <c r="F11" s="11">
        <v>2305.27</v>
      </c>
      <c r="G11" s="12">
        <v>2.5</v>
      </c>
      <c r="H11" s="12">
        <v>2.88</v>
      </c>
      <c r="I11" s="12">
        <v>6639.17</v>
      </c>
      <c r="J11" s="13">
        <v>2.9201380849075064E-3</v>
      </c>
    </row>
    <row r="12" spans="1:10" ht="39" customHeight="1">
      <c r="A12" s="9" t="s">
        <v>36</v>
      </c>
      <c r="B12" s="11" t="s">
        <v>37</v>
      </c>
      <c r="C12" s="9" t="s">
        <v>23</v>
      </c>
      <c r="D12" s="9" t="s">
        <v>38</v>
      </c>
      <c r="E12" s="10" t="s">
        <v>35</v>
      </c>
      <c r="F12" s="11">
        <v>7607.4</v>
      </c>
      <c r="G12" s="12">
        <v>0.99</v>
      </c>
      <c r="H12" s="12">
        <v>1.1399999999999999</v>
      </c>
      <c r="I12" s="12">
        <v>8672.43</v>
      </c>
      <c r="J12" s="13">
        <v>3.8144366135668172E-3</v>
      </c>
    </row>
    <row r="13" spans="1:10" ht="39" customHeight="1">
      <c r="A13" s="9" t="s">
        <v>39</v>
      </c>
      <c r="B13" s="11" t="s">
        <v>40</v>
      </c>
      <c r="C13" s="9" t="s">
        <v>23</v>
      </c>
      <c r="D13" s="9" t="s">
        <v>41</v>
      </c>
      <c r="E13" s="10" t="s">
        <v>42</v>
      </c>
      <c r="F13" s="11">
        <v>276.63</v>
      </c>
      <c r="G13" s="12">
        <v>1.43</v>
      </c>
      <c r="H13" s="12">
        <v>1.64</v>
      </c>
      <c r="I13" s="12">
        <v>453.67</v>
      </c>
      <c r="J13" s="13">
        <v>1.9953985889501074E-4</v>
      </c>
    </row>
    <row r="14" spans="1:10" ht="52.05" customHeight="1">
      <c r="A14" s="9" t="s">
        <v>43</v>
      </c>
      <c r="B14" s="11" t="s">
        <v>44</v>
      </c>
      <c r="C14" s="9" t="s">
        <v>23</v>
      </c>
      <c r="D14" s="9" t="s">
        <v>45</v>
      </c>
      <c r="E14" s="10" t="s">
        <v>42</v>
      </c>
      <c r="F14" s="11">
        <v>5145.37</v>
      </c>
      <c r="G14" s="12">
        <v>0.56000000000000005</v>
      </c>
      <c r="H14" s="12">
        <v>0.64</v>
      </c>
      <c r="I14" s="12">
        <v>3293.03</v>
      </c>
      <c r="J14" s="13">
        <v>1.4483892290366063E-3</v>
      </c>
    </row>
    <row r="15" spans="1:10" ht="24" customHeight="1">
      <c r="A15" s="5" t="s">
        <v>46</v>
      </c>
      <c r="B15" s="5"/>
      <c r="C15" s="5"/>
      <c r="D15" s="5" t="s">
        <v>47</v>
      </c>
      <c r="E15" s="5"/>
      <c r="F15" s="6"/>
      <c r="G15" s="5">
        <v>1</v>
      </c>
      <c r="H15" s="5"/>
      <c r="I15" s="7">
        <v>213876.92</v>
      </c>
      <c r="J15" s="8">
        <v>9.407051477439439E-2</v>
      </c>
    </row>
    <row r="16" spans="1:10" ht="24" customHeight="1">
      <c r="A16" s="9" t="s">
        <v>48</v>
      </c>
      <c r="B16" s="11" t="s">
        <v>49</v>
      </c>
      <c r="C16" s="9" t="s">
        <v>50</v>
      </c>
      <c r="D16" s="9" t="s">
        <v>51</v>
      </c>
      <c r="E16" s="10" t="s">
        <v>25</v>
      </c>
      <c r="F16" s="11">
        <v>1536.85</v>
      </c>
      <c r="G16" s="12">
        <v>7.88</v>
      </c>
      <c r="H16" s="12">
        <v>9.61</v>
      </c>
      <c r="I16" s="12">
        <v>14769.12</v>
      </c>
      <c r="J16" s="13">
        <v>6.4959731099774754E-3</v>
      </c>
    </row>
    <row r="17" spans="1:12" ht="39" customHeight="1">
      <c r="A17" s="9" t="s">
        <v>52</v>
      </c>
      <c r="B17" s="11" t="s">
        <v>53</v>
      </c>
      <c r="C17" s="9" t="s">
        <v>23</v>
      </c>
      <c r="D17" s="9" t="s">
        <v>54</v>
      </c>
      <c r="E17" s="10" t="s">
        <v>55</v>
      </c>
      <c r="F17" s="11">
        <v>76.84</v>
      </c>
      <c r="G17" s="12">
        <v>2123.94</v>
      </c>
      <c r="H17" s="12">
        <v>2591.1999999999998</v>
      </c>
      <c r="I17" s="12">
        <v>199107.8</v>
      </c>
      <c r="J17" s="13">
        <v>8.7574541664416916E-2</v>
      </c>
      <c r="K17" s="161">
        <f>I17+I45</f>
        <v>346702.55</v>
      </c>
      <c r="L17" s="162">
        <f>K17/I5</f>
        <v>0.48789800898547564</v>
      </c>
    </row>
    <row r="18" spans="1:12" ht="24" customHeight="1">
      <c r="A18" s="5" t="s">
        <v>56</v>
      </c>
      <c r="B18" s="5"/>
      <c r="C18" s="5"/>
      <c r="D18" s="5" t="s">
        <v>57</v>
      </c>
      <c r="E18" s="5"/>
      <c r="F18" s="6"/>
      <c r="G18" s="5">
        <v>1</v>
      </c>
      <c r="H18" s="5"/>
      <c r="I18" s="7">
        <v>16631.47</v>
      </c>
      <c r="J18" s="8">
        <v>7.3150994710177095E-3</v>
      </c>
    </row>
    <row r="19" spans="1:12" ht="52.05" customHeight="1">
      <c r="A19" s="9" t="s">
        <v>58</v>
      </c>
      <c r="B19" s="11" t="s">
        <v>59</v>
      </c>
      <c r="C19" s="9" t="s">
        <v>23</v>
      </c>
      <c r="D19" s="9" t="s">
        <v>60</v>
      </c>
      <c r="E19" s="10" t="s">
        <v>61</v>
      </c>
      <c r="F19" s="11">
        <v>658.65</v>
      </c>
      <c r="G19" s="12">
        <v>5.8</v>
      </c>
      <c r="H19" s="12">
        <v>7.07</v>
      </c>
      <c r="I19" s="12">
        <v>4656.6499999999996</v>
      </c>
      <c r="J19" s="13">
        <v>2.0481567745794338E-3</v>
      </c>
    </row>
    <row r="20" spans="1:12" ht="39" customHeight="1">
      <c r="A20" s="9" t="s">
        <v>62</v>
      </c>
      <c r="B20" s="11" t="s">
        <v>63</v>
      </c>
      <c r="C20" s="9" t="s">
        <v>23</v>
      </c>
      <c r="D20" s="9" t="s">
        <v>64</v>
      </c>
      <c r="E20" s="10" t="s">
        <v>25</v>
      </c>
      <c r="F20" s="11">
        <v>6.4</v>
      </c>
      <c r="G20" s="12">
        <v>25.5</v>
      </c>
      <c r="H20" s="12">
        <v>31.11</v>
      </c>
      <c r="I20" s="12">
        <v>199.1</v>
      </c>
      <c r="J20" s="13">
        <v>8.7571110952887874E-5</v>
      </c>
    </row>
    <row r="21" spans="1:12" ht="25.95" customHeight="1">
      <c r="A21" s="9" t="s">
        <v>65</v>
      </c>
      <c r="B21" s="11" t="s">
        <v>66</v>
      </c>
      <c r="C21" s="9" t="s">
        <v>50</v>
      </c>
      <c r="D21" s="9" t="s">
        <v>67</v>
      </c>
      <c r="E21" s="10" t="s">
        <v>68</v>
      </c>
      <c r="F21" s="11">
        <v>12</v>
      </c>
      <c r="G21" s="12">
        <v>286.64</v>
      </c>
      <c r="H21" s="12">
        <v>349.7</v>
      </c>
      <c r="I21" s="12">
        <v>4196.3999999999996</v>
      </c>
      <c r="J21" s="13">
        <v>1.8457228026253071E-3</v>
      </c>
    </row>
    <row r="22" spans="1:12" ht="25.95" customHeight="1">
      <c r="A22" s="9" t="s">
        <v>69</v>
      </c>
      <c r="B22" s="11" t="s">
        <v>70</v>
      </c>
      <c r="C22" s="9" t="s">
        <v>71</v>
      </c>
      <c r="D22" s="9" t="s">
        <v>72</v>
      </c>
      <c r="E22" s="10" t="s">
        <v>73</v>
      </c>
      <c r="F22" s="11">
        <v>56</v>
      </c>
      <c r="G22" s="12">
        <v>97.52</v>
      </c>
      <c r="H22" s="12">
        <v>118.97</v>
      </c>
      <c r="I22" s="12">
        <v>6662.32</v>
      </c>
      <c r="J22" s="13">
        <v>2.9303202607917824E-3</v>
      </c>
    </row>
    <row r="23" spans="1:12" ht="25.95" customHeight="1">
      <c r="A23" s="9" t="s">
        <v>74</v>
      </c>
      <c r="B23" s="11" t="s">
        <v>75</v>
      </c>
      <c r="C23" s="9" t="s">
        <v>50</v>
      </c>
      <c r="D23" s="9" t="s">
        <v>76</v>
      </c>
      <c r="E23" s="10" t="s">
        <v>68</v>
      </c>
      <c r="F23" s="11">
        <v>2</v>
      </c>
      <c r="G23" s="12">
        <v>375.82</v>
      </c>
      <c r="H23" s="12">
        <v>458.5</v>
      </c>
      <c r="I23" s="12">
        <v>917</v>
      </c>
      <c r="J23" s="13">
        <v>4.033285220682982E-4</v>
      </c>
    </row>
    <row r="24" spans="1:12" ht="24" customHeight="1">
      <c r="A24" s="5" t="s">
        <v>77</v>
      </c>
      <c r="B24" s="5"/>
      <c r="C24" s="5"/>
      <c r="D24" s="5" t="s">
        <v>78</v>
      </c>
      <c r="E24" s="5"/>
      <c r="F24" s="6"/>
      <c r="G24" s="5">
        <v>1</v>
      </c>
      <c r="H24" s="5"/>
      <c r="I24" s="7">
        <v>444284.57</v>
      </c>
      <c r="J24" s="8">
        <v>0.19541182006090446</v>
      </c>
    </row>
    <row r="25" spans="1:12" ht="24" customHeight="1">
      <c r="A25" s="5" t="s">
        <v>79</v>
      </c>
      <c r="B25" s="5"/>
      <c r="C25" s="5"/>
      <c r="D25" s="5" t="s">
        <v>80</v>
      </c>
      <c r="E25" s="5"/>
      <c r="F25" s="6"/>
      <c r="G25" s="5">
        <v>1</v>
      </c>
      <c r="H25" s="5"/>
      <c r="I25" s="7">
        <v>45458.67</v>
      </c>
      <c r="J25" s="8">
        <v>1.9994305546663562E-2</v>
      </c>
    </row>
    <row r="26" spans="1:12" ht="39" customHeight="1">
      <c r="A26" s="9" t="s">
        <v>81</v>
      </c>
      <c r="B26" s="11" t="s">
        <v>82</v>
      </c>
      <c r="C26" s="9" t="s">
        <v>23</v>
      </c>
      <c r="D26" s="9" t="s">
        <v>83</v>
      </c>
      <c r="E26" s="10" t="s">
        <v>55</v>
      </c>
      <c r="F26" s="11">
        <v>687.31</v>
      </c>
      <c r="G26" s="12">
        <v>15.36</v>
      </c>
      <c r="H26" s="12">
        <v>18.73</v>
      </c>
      <c r="I26" s="12">
        <v>12873.31</v>
      </c>
      <c r="J26" s="13">
        <v>5.6621298761472677E-3</v>
      </c>
    </row>
    <row r="27" spans="1:12" ht="25.95" customHeight="1">
      <c r="A27" s="9" t="s">
        <v>84</v>
      </c>
      <c r="B27" s="11" t="s">
        <v>85</v>
      </c>
      <c r="C27" s="9" t="s">
        <v>23</v>
      </c>
      <c r="D27" s="9" t="s">
        <v>86</v>
      </c>
      <c r="E27" s="10" t="s">
        <v>25</v>
      </c>
      <c r="F27" s="11">
        <v>2082.77</v>
      </c>
      <c r="G27" s="12">
        <v>2.7</v>
      </c>
      <c r="H27" s="12">
        <v>3.29</v>
      </c>
      <c r="I27" s="12">
        <v>6852.31</v>
      </c>
      <c r="J27" s="13">
        <v>3.0138844766126722E-3</v>
      </c>
    </row>
    <row r="28" spans="1:12" ht="39" customHeight="1">
      <c r="A28" s="9" t="s">
        <v>87</v>
      </c>
      <c r="B28" s="11" t="s">
        <v>33</v>
      </c>
      <c r="C28" s="9" t="s">
        <v>23</v>
      </c>
      <c r="D28" s="9" t="s">
        <v>34</v>
      </c>
      <c r="E28" s="10" t="s">
        <v>35</v>
      </c>
      <c r="F28" s="11">
        <v>8935.09</v>
      </c>
      <c r="G28" s="12">
        <v>2.5</v>
      </c>
      <c r="H28" s="12">
        <v>2.88</v>
      </c>
      <c r="I28" s="12">
        <v>25733.05</v>
      </c>
      <c r="J28" s="13">
        <v>1.1318291193903622E-2</v>
      </c>
    </row>
    <row r="29" spans="1:12" ht="24" customHeight="1">
      <c r="A29" s="5" t="s">
        <v>88</v>
      </c>
      <c r="B29" s="5"/>
      <c r="C29" s="5"/>
      <c r="D29" s="5" t="s">
        <v>89</v>
      </c>
      <c r="E29" s="5"/>
      <c r="F29" s="6"/>
      <c r="G29" s="5">
        <v>1</v>
      </c>
      <c r="H29" s="5"/>
      <c r="I29" s="7">
        <v>19734.05</v>
      </c>
      <c r="J29" s="8">
        <v>8.6797221602201748E-3</v>
      </c>
    </row>
    <row r="30" spans="1:12" ht="39" customHeight="1">
      <c r="A30" s="9" t="s">
        <v>90</v>
      </c>
      <c r="B30" s="11" t="s">
        <v>82</v>
      </c>
      <c r="C30" s="9" t="s">
        <v>23</v>
      </c>
      <c r="D30" s="9" t="s">
        <v>83</v>
      </c>
      <c r="E30" s="10" t="s">
        <v>55</v>
      </c>
      <c r="F30" s="11">
        <v>284.83999999999997</v>
      </c>
      <c r="G30" s="12">
        <v>15.36</v>
      </c>
      <c r="H30" s="12">
        <v>18.73</v>
      </c>
      <c r="I30" s="12">
        <v>5335.05</v>
      </c>
      <c r="J30" s="13">
        <v>2.3465407106439198E-3</v>
      </c>
    </row>
    <row r="31" spans="1:12" ht="39" customHeight="1">
      <c r="A31" s="9" t="s">
        <v>91</v>
      </c>
      <c r="B31" s="11" t="s">
        <v>33</v>
      </c>
      <c r="C31" s="9" t="s">
        <v>23</v>
      </c>
      <c r="D31" s="9" t="s">
        <v>34</v>
      </c>
      <c r="E31" s="10" t="s">
        <v>35</v>
      </c>
      <c r="F31" s="11">
        <v>3703.04</v>
      </c>
      <c r="G31" s="12">
        <v>2.5</v>
      </c>
      <c r="H31" s="12">
        <v>2.88</v>
      </c>
      <c r="I31" s="12">
        <v>10664.75</v>
      </c>
      <c r="J31" s="13">
        <v>4.6907283050467647E-3</v>
      </c>
    </row>
    <row r="32" spans="1:12" ht="39" customHeight="1">
      <c r="A32" s="9" t="s">
        <v>92</v>
      </c>
      <c r="B32" s="11" t="s">
        <v>93</v>
      </c>
      <c r="C32" s="9" t="s">
        <v>50</v>
      </c>
      <c r="D32" s="9" t="s">
        <v>94</v>
      </c>
      <c r="E32" s="10" t="s">
        <v>55</v>
      </c>
      <c r="F32" s="11">
        <v>284.83999999999997</v>
      </c>
      <c r="G32" s="12">
        <v>10.75</v>
      </c>
      <c r="H32" s="12">
        <v>13.11</v>
      </c>
      <c r="I32" s="12">
        <v>3734.25</v>
      </c>
      <c r="J32" s="13">
        <v>1.6424531445294903E-3</v>
      </c>
    </row>
    <row r="33" spans="1:10" ht="24" customHeight="1">
      <c r="A33" s="5" t="s">
        <v>95</v>
      </c>
      <c r="B33" s="5"/>
      <c r="C33" s="5"/>
      <c r="D33" s="5" t="s">
        <v>96</v>
      </c>
      <c r="E33" s="5"/>
      <c r="F33" s="6"/>
      <c r="G33" s="5">
        <v>1</v>
      </c>
      <c r="H33" s="5"/>
      <c r="I33" s="7">
        <v>19734.05</v>
      </c>
      <c r="J33" s="8">
        <v>8.6797221602201748E-3</v>
      </c>
    </row>
    <row r="34" spans="1:10" ht="39" customHeight="1">
      <c r="A34" s="9" t="s">
        <v>97</v>
      </c>
      <c r="B34" s="11" t="s">
        <v>82</v>
      </c>
      <c r="C34" s="9" t="s">
        <v>23</v>
      </c>
      <c r="D34" s="9" t="s">
        <v>83</v>
      </c>
      <c r="E34" s="10" t="s">
        <v>55</v>
      </c>
      <c r="F34" s="11">
        <v>284.83999999999997</v>
      </c>
      <c r="G34" s="12">
        <v>15.36</v>
      </c>
      <c r="H34" s="12">
        <v>18.73</v>
      </c>
      <c r="I34" s="12">
        <v>5335.05</v>
      </c>
      <c r="J34" s="13">
        <v>2.3465407106439198E-3</v>
      </c>
    </row>
    <row r="35" spans="1:10" ht="39" customHeight="1">
      <c r="A35" s="9" t="s">
        <v>98</v>
      </c>
      <c r="B35" s="11" t="s">
        <v>33</v>
      </c>
      <c r="C35" s="9" t="s">
        <v>23</v>
      </c>
      <c r="D35" s="9" t="s">
        <v>34</v>
      </c>
      <c r="E35" s="10" t="s">
        <v>35</v>
      </c>
      <c r="F35" s="11">
        <v>3703.04</v>
      </c>
      <c r="G35" s="12">
        <v>2.5</v>
      </c>
      <c r="H35" s="12">
        <v>2.88</v>
      </c>
      <c r="I35" s="12">
        <v>10664.75</v>
      </c>
      <c r="J35" s="13">
        <v>4.6907283050467647E-3</v>
      </c>
    </row>
    <row r="36" spans="1:10" ht="39" customHeight="1">
      <c r="A36" s="9" t="s">
        <v>99</v>
      </c>
      <c r="B36" s="11" t="s">
        <v>93</v>
      </c>
      <c r="C36" s="9" t="s">
        <v>50</v>
      </c>
      <c r="D36" s="9" t="s">
        <v>94</v>
      </c>
      <c r="E36" s="10" t="s">
        <v>55</v>
      </c>
      <c r="F36" s="11">
        <v>284.83999999999997</v>
      </c>
      <c r="G36" s="12">
        <v>10.75</v>
      </c>
      <c r="H36" s="12">
        <v>13.11</v>
      </c>
      <c r="I36" s="12">
        <v>3734.25</v>
      </c>
      <c r="J36" s="13">
        <v>1.6424531445294903E-3</v>
      </c>
    </row>
    <row r="37" spans="1:10" ht="25.95" customHeight="1">
      <c r="A37" s="5" t="s">
        <v>100</v>
      </c>
      <c r="B37" s="5"/>
      <c r="C37" s="5"/>
      <c r="D37" s="5" t="s">
        <v>31</v>
      </c>
      <c r="E37" s="5"/>
      <c r="F37" s="6"/>
      <c r="G37" s="5">
        <v>1</v>
      </c>
      <c r="H37" s="5"/>
      <c r="I37" s="7">
        <v>14505.41</v>
      </c>
      <c r="J37" s="8">
        <v>6.3799842718590119E-3</v>
      </c>
    </row>
    <row r="38" spans="1:10" ht="25.95" customHeight="1">
      <c r="A38" s="9" t="s">
        <v>101</v>
      </c>
      <c r="B38" s="11" t="s">
        <v>102</v>
      </c>
      <c r="C38" s="9" t="s">
        <v>23</v>
      </c>
      <c r="D38" s="9" t="s">
        <v>103</v>
      </c>
      <c r="E38" s="10" t="s">
        <v>55</v>
      </c>
      <c r="F38" s="11">
        <v>56.96</v>
      </c>
      <c r="G38" s="12">
        <v>9.15</v>
      </c>
      <c r="H38" s="12">
        <v>11.16</v>
      </c>
      <c r="I38" s="12">
        <v>635.66999999999996</v>
      </c>
      <c r="J38" s="13">
        <v>2.7958979457268825E-4</v>
      </c>
    </row>
    <row r="39" spans="1:10" ht="39" customHeight="1">
      <c r="A39" s="9" t="s">
        <v>104</v>
      </c>
      <c r="B39" s="11" t="s">
        <v>33</v>
      </c>
      <c r="C39" s="9" t="s">
        <v>23</v>
      </c>
      <c r="D39" s="9" t="s">
        <v>34</v>
      </c>
      <c r="E39" s="10" t="s">
        <v>35</v>
      </c>
      <c r="F39" s="11">
        <v>1709.09</v>
      </c>
      <c r="G39" s="12">
        <v>2.5</v>
      </c>
      <c r="H39" s="12">
        <v>2.88</v>
      </c>
      <c r="I39" s="12">
        <v>4922.17</v>
      </c>
      <c r="J39" s="13">
        <v>2.1649417137065601E-3</v>
      </c>
    </row>
    <row r="40" spans="1:10" ht="39" customHeight="1">
      <c r="A40" s="9" t="s">
        <v>105</v>
      </c>
      <c r="B40" s="11" t="s">
        <v>37</v>
      </c>
      <c r="C40" s="9" t="s">
        <v>23</v>
      </c>
      <c r="D40" s="9" t="s">
        <v>38</v>
      </c>
      <c r="E40" s="10" t="s">
        <v>35</v>
      </c>
      <c r="F40" s="11">
        <v>5412.14</v>
      </c>
      <c r="G40" s="12">
        <v>0.99</v>
      </c>
      <c r="H40" s="12">
        <v>1.1399999999999999</v>
      </c>
      <c r="I40" s="12">
        <v>6169.83</v>
      </c>
      <c r="J40" s="13">
        <v>2.71370601451761E-3</v>
      </c>
    </row>
    <row r="41" spans="1:10" ht="39" customHeight="1">
      <c r="A41" s="9" t="s">
        <v>106</v>
      </c>
      <c r="B41" s="11" t="s">
        <v>40</v>
      </c>
      <c r="C41" s="9" t="s">
        <v>23</v>
      </c>
      <c r="D41" s="9" t="s">
        <v>41</v>
      </c>
      <c r="E41" s="10" t="s">
        <v>42</v>
      </c>
      <c r="F41" s="11">
        <v>205.09</v>
      </c>
      <c r="G41" s="12">
        <v>1.43</v>
      </c>
      <c r="H41" s="12">
        <v>1.64</v>
      </c>
      <c r="I41" s="12">
        <v>336.34</v>
      </c>
      <c r="J41" s="13">
        <v>1.479340404715937E-4</v>
      </c>
    </row>
    <row r="42" spans="1:10" ht="52.05" customHeight="1">
      <c r="A42" s="9" t="s">
        <v>107</v>
      </c>
      <c r="B42" s="11" t="s">
        <v>44</v>
      </c>
      <c r="C42" s="9" t="s">
        <v>23</v>
      </c>
      <c r="D42" s="9" t="s">
        <v>45</v>
      </c>
      <c r="E42" s="10" t="s">
        <v>42</v>
      </c>
      <c r="F42" s="11">
        <v>3814.7</v>
      </c>
      <c r="G42" s="12">
        <v>0.56000000000000005</v>
      </c>
      <c r="H42" s="12">
        <v>0.64</v>
      </c>
      <c r="I42" s="12">
        <v>2441.4</v>
      </c>
      <c r="J42" s="13">
        <v>1.0738127085905597E-3</v>
      </c>
    </row>
    <row r="43" spans="1:10" ht="24" customHeight="1">
      <c r="A43" s="5" t="s">
        <v>108</v>
      </c>
      <c r="B43" s="5"/>
      <c r="C43" s="5"/>
      <c r="D43" s="5" t="s">
        <v>47</v>
      </c>
      <c r="E43" s="5"/>
      <c r="F43" s="6"/>
      <c r="G43" s="5">
        <v>1</v>
      </c>
      <c r="H43" s="5"/>
      <c r="I43" s="7">
        <v>165844.04</v>
      </c>
      <c r="J43" s="8">
        <v>7.2943982057836129E-2</v>
      </c>
    </row>
    <row r="44" spans="1:10" ht="24" customHeight="1">
      <c r="A44" s="9" t="s">
        <v>109</v>
      </c>
      <c r="B44" s="11" t="s">
        <v>49</v>
      </c>
      <c r="C44" s="9" t="s">
        <v>50</v>
      </c>
      <c r="D44" s="9" t="s">
        <v>51</v>
      </c>
      <c r="E44" s="10" t="s">
        <v>25</v>
      </c>
      <c r="F44" s="11">
        <v>1898.99</v>
      </c>
      <c r="G44" s="12">
        <v>7.88</v>
      </c>
      <c r="H44" s="12">
        <v>9.61</v>
      </c>
      <c r="I44" s="12">
        <v>18249.29</v>
      </c>
      <c r="J44" s="13">
        <v>8.0266730256224363E-3</v>
      </c>
    </row>
    <row r="45" spans="1:10" ht="39" customHeight="1">
      <c r="A45" s="9" t="s">
        <v>110</v>
      </c>
      <c r="B45" s="11" t="s">
        <v>53</v>
      </c>
      <c r="C45" s="9" t="s">
        <v>23</v>
      </c>
      <c r="D45" s="9" t="s">
        <v>54</v>
      </c>
      <c r="E45" s="10" t="s">
        <v>55</v>
      </c>
      <c r="F45" s="11">
        <v>56.96</v>
      </c>
      <c r="G45" s="12">
        <v>2123.94</v>
      </c>
      <c r="H45" s="12">
        <v>2591.1999999999998</v>
      </c>
      <c r="I45" s="12">
        <v>147594.75</v>
      </c>
      <c r="J45" s="13">
        <v>6.4917309032213696E-2</v>
      </c>
    </row>
    <row r="46" spans="1:10" ht="24" customHeight="1">
      <c r="A46" s="5" t="s">
        <v>111</v>
      </c>
      <c r="B46" s="5"/>
      <c r="C46" s="5"/>
      <c r="D46" s="5" t="s">
        <v>57</v>
      </c>
      <c r="E46" s="5"/>
      <c r="F46" s="6"/>
      <c r="G46" s="5">
        <v>1</v>
      </c>
      <c r="H46" s="5"/>
      <c r="I46" s="7">
        <v>21683.21</v>
      </c>
      <c r="J46" s="8">
        <v>9.5370305812394161E-3</v>
      </c>
    </row>
    <row r="47" spans="1:10" ht="52.05" customHeight="1">
      <c r="A47" s="9" t="s">
        <v>112</v>
      </c>
      <c r="B47" s="11" t="s">
        <v>59</v>
      </c>
      <c r="C47" s="9" t="s">
        <v>23</v>
      </c>
      <c r="D47" s="9" t="s">
        <v>60</v>
      </c>
      <c r="E47" s="10" t="s">
        <v>61</v>
      </c>
      <c r="F47" s="11">
        <v>918.87</v>
      </c>
      <c r="G47" s="12">
        <v>5.8</v>
      </c>
      <c r="H47" s="12">
        <v>7.07</v>
      </c>
      <c r="I47" s="12">
        <v>6496.41</v>
      </c>
      <c r="J47" s="13">
        <v>2.8573472672297853E-3</v>
      </c>
    </row>
    <row r="48" spans="1:10" ht="39" customHeight="1">
      <c r="A48" s="9" t="s">
        <v>113</v>
      </c>
      <c r="B48" s="11" t="s">
        <v>63</v>
      </c>
      <c r="C48" s="9" t="s">
        <v>23</v>
      </c>
      <c r="D48" s="9" t="s">
        <v>64</v>
      </c>
      <c r="E48" s="10" t="s">
        <v>25</v>
      </c>
      <c r="F48" s="11">
        <v>16.8</v>
      </c>
      <c r="G48" s="12">
        <v>25.5</v>
      </c>
      <c r="H48" s="12">
        <v>31.11</v>
      </c>
      <c r="I48" s="12">
        <v>522.64</v>
      </c>
      <c r="J48" s="13">
        <v>2.2987526583835918E-4</v>
      </c>
    </row>
    <row r="49" spans="1:10" ht="25.95" customHeight="1">
      <c r="A49" s="9" t="s">
        <v>114</v>
      </c>
      <c r="B49" s="11" t="s">
        <v>66</v>
      </c>
      <c r="C49" s="9" t="s">
        <v>50</v>
      </c>
      <c r="D49" s="9" t="s">
        <v>67</v>
      </c>
      <c r="E49" s="10" t="s">
        <v>68</v>
      </c>
      <c r="F49" s="11">
        <v>14</v>
      </c>
      <c r="G49" s="12">
        <v>286.64</v>
      </c>
      <c r="H49" s="12">
        <v>349.7</v>
      </c>
      <c r="I49" s="12">
        <v>4895.8</v>
      </c>
      <c r="J49" s="13">
        <v>2.153343269729525E-3</v>
      </c>
    </row>
    <row r="50" spans="1:10" ht="25.95" customHeight="1">
      <c r="A50" s="9" t="s">
        <v>115</v>
      </c>
      <c r="B50" s="11" t="s">
        <v>70</v>
      </c>
      <c r="C50" s="9" t="s">
        <v>71</v>
      </c>
      <c r="D50" s="9" t="s">
        <v>72</v>
      </c>
      <c r="E50" s="10" t="s">
        <v>73</v>
      </c>
      <c r="F50" s="11">
        <v>74.400000000000006</v>
      </c>
      <c r="G50" s="12">
        <v>97.52</v>
      </c>
      <c r="H50" s="12">
        <v>118.97</v>
      </c>
      <c r="I50" s="12">
        <v>8851.36</v>
      </c>
      <c r="J50" s="13">
        <v>3.8931362563734482E-3</v>
      </c>
    </row>
    <row r="51" spans="1:10" ht="25.95" customHeight="1">
      <c r="A51" s="9" t="s">
        <v>116</v>
      </c>
      <c r="B51" s="11" t="s">
        <v>75</v>
      </c>
      <c r="C51" s="9" t="s">
        <v>50</v>
      </c>
      <c r="D51" s="9" t="s">
        <v>76</v>
      </c>
      <c r="E51" s="10" t="s">
        <v>68</v>
      </c>
      <c r="F51" s="11">
        <v>2</v>
      </c>
      <c r="G51" s="12">
        <v>375.82</v>
      </c>
      <c r="H51" s="12">
        <v>458.5</v>
      </c>
      <c r="I51" s="12">
        <v>917</v>
      </c>
      <c r="J51" s="13">
        <v>4.033285220682982E-4</v>
      </c>
    </row>
    <row r="52" spans="1:10" ht="24" customHeight="1">
      <c r="A52" s="5" t="s">
        <v>117</v>
      </c>
      <c r="B52" s="5"/>
      <c r="C52" s="5"/>
      <c r="D52" s="5" t="s">
        <v>118</v>
      </c>
      <c r="E52" s="5"/>
      <c r="F52" s="6"/>
      <c r="G52" s="5">
        <v>1</v>
      </c>
      <c r="H52" s="5"/>
      <c r="I52" s="7">
        <v>82949.45</v>
      </c>
      <c r="J52" s="8">
        <v>3.6484055697795198E-2</v>
      </c>
    </row>
    <row r="53" spans="1:10" ht="64.95" customHeight="1">
      <c r="A53" s="9" t="s">
        <v>119</v>
      </c>
      <c r="B53" s="11" t="s">
        <v>120</v>
      </c>
      <c r="C53" s="9" t="s">
        <v>23</v>
      </c>
      <c r="D53" s="9" t="s">
        <v>121</v>
      </c>
      <c r="E53" s="10" t="s">
        <v>61</v>
      </c>
      <c r="F53" s="11">
        <v>612.58000000000004</v>
      </c>
      <c r="G53" s="12">
        <v>57.2</v>
      </c>
      <c r="H53" s="12">
        <v>69.78</v>
      </c>
      <c r="I53" s="12">
        <v>42745.83</v>
      </c>
      <c r="J53" s="13">
        <v>1.8801104076862293E-2</v>
      </c>
    </row>
    <row r="54" spans="1:10" ht="39" customHeight="1">
      <c r="A54" s="9" t="s">
        <v>122</v>
      </c>
      <c r="B54" s="11" t="s">
        <v>123</v>
      </c>
      <c r="C54" s="9" t="s">
        <v>23</v>
      </c>
      <c r="D54" s="9" t="s">
        <v>124</v>
      </c>
      <c r="E54" s="10" t="s">
        <v>61</v>
      </c>
      <c r="F54" s="11">
        <v>612.58000000000004</v>
      </c>
      <c r="G54" s="12">
        <v>53.8</v>
      </c>
      <c r="H54" s="12">
        <v>65.63</v>
      </c>
      <c r="I54" s="12">
        <v>40203.620000000003</v>
      </c>
      <c r="J54" s="13">
        <v>1.7682951620932908E-2</v>
      </c>
    </row>
    <row r="55" spans="1:10" ht="24" customHeight="1">
      <c r="A55" s="5" t="s">
        <v>125</v>
      </c>
      <c r="B55" s="5"/>
      <c r="C55" s="5"/>
      <c r="D55" s="5" t="s">
        <v>126</v>
      </c>
      <c r="E55" s="5"/>
      <c r="F55" s="6"/>
      <c r="G55" s="5">
        <v>1</v>
      </c>
      <c r="H55" s="5"/>
      <c r="I55" s="7">
        <v>74375.69</v>
      </c>
      <c r="J55" s="8">
        <v>3.2713017585070781E-2</v>
      </c>
    </row>
    <row r="56" spans="1:10" ht="39" customHeight="1">
      <c r="A56" s="9" t="s">
        <v>127</v>
      </c>
      <c r="B56" s="11" t="s">
        <v>128</v>
      </c>
      <c r="C56" s="9" t="s">
        <v>23</v>
      </c>
      <c r="D56" s="9" t="s">
        <v>129</v>
      </c>
      <c r="E56" s="10" t="s">
        <v>55</v>
      </c>
      <c r="F56" s="11">
        <v>41.04</v>
      </c>
      <c r="G56" s="12">
        <v>776.07</v>
      </c>
      <c r="H56" s="12">
        <v>946.8</v>
      </c>
      <c r="I56" s="12">
        <v>38856.67</v>
      </c>
      <c r="J56" s="13">
        <v>1.7090516121696382E-2</v>
      </c>
    </row>
    <row r="57" spans="1:10" ht="52.05" customHeight="1">
      <c r="A57" s="9" t="s">
        <v>130</v>
      </c>
      <c r="B57" s="11" t="s">
        <v>131</v>
      </c>
      <c r="C57" s="9" t="s">
        <v>50</v>
      </c>
      <c r="D57" s="9" t="s">
        <v>132</v>
      </c>
      <c r="E57" s="10" t="s">
        <v>68</v>
      </c>
      <c r="F57" s="11">
        <v>6</v>
      </c>
      <c r="G57" s="12">
        <v>335.54</v>
      </c>
      <c r="H57" s="12">
        <v>409.35</v>
      </c>
      <c r="I57" s="12">
        <v>2456.1</v>
      </c>
      <c r="J57" s="13">
        <v>1.0802782803183721E-3</v>
      </c>
    </row>
    <row r="58" spans="1:10" ht="25.95" customHeight="1">
      <c r="A58" s="9" t="s">
        <v>133</v>
      </c>
      <c r="B58" s="11" t="s">
        <v>134</v>
      </c>
      <c r="C58" s="9" t="s">
        <v>23</v>
      </c>
      <c r="D58" s="9" t="s">
        <v>135</v>
      </c>
      <c r="E58" s="10" t="s">
        <v>25</v>
      </c>
      <c r="F58" s="11">
        <v>153.13999999999999</v>
      </c>
      <c r="G58" s="12">
        <v>176.97</v>
      </c>
      <c r="H58" s="12">
        <v>215.9</v>
      </c>
      <c r="I58" s="12">
        <v>33062.92</v>
      </c>
      <c r="J58" s="13">
        <v>1.4542223183056029E-2</v>
      </c>
    </row>
    <row r="59" spans="1:10" ht="24" customHeight="1">
      <c r="A59" s="5" t="s">
        <v>136</v>
      </c>
      <c r="B59" s="5"/>
      <c r="C59" s="5"/>
      <c r="D59" s="5" t="s">
        <v>137</v>
      </c>
      <c r="E59" s="5"/>
      <c r="F59" s="6"/>
      <c r="G59" s="5">
        <v>1</v>
      </c>
      <c r="H59" s="5"/>
      <c r="I59" s="7">
        <v>14471.44</v>
      </c>
      <c r="J59" s="8">
        <v>6.3650430833152166E-3</v>
      </c>
    </row>
    <row r="60" spans="1:10" ht="24" customHeight="1">
      <c r="A60" s="9" t="s">
        <v>138</v>
      </c>
      <c r="B60" s="11" t="s">
        <v>139</v>
      </c>
      <c r="C60" s="9" t="s">
        <v>50</v>
      </c>
      <c r="D60" s="9" t="s">
        <v>140</v>
      </c>
      <c r="E60" s="10" t="s">
        <v>68</v>
      </c>
      <c r="F60" s="11">
        <v>0.31</v>
      </c>
      <c r="G60" s="12">
        <v>38264</v>
      </c>
      <c r="H60" s="12">
        <v>46682.080000000002</v>
      </c>
      <c r="I60" s="12">
        <v>14471.44</v>
      </c>
      <c r="J60" s="13">
        <v>6.3650430833152166E-3</v>
      </c>
    </row>
    <row r="61" spans="1:10" ht="25.95" customHeight="1">
      <c r="A61" s="5" t="s">
        <v>141</v>
      </c>
      <c r="B61" s="5"/>
      <c r="C61" s="5"/>
      <c r="D61" s="5" t="s">
        <v>142</v>
      </c>
      <c r="E61" s="5"/>
      <c r="F61" s="6"/>
      <c r="G61" s="5">
        <v>1</v>
      </c>
      <c r="H61" s="5"/>
      <c r="I61" s="7">
        <v>303650.83</v>
      </c>
      <c r="J61" s="8">
        <v>0.13355620554930434</v>
      </c>
    </row>
    <row r="62" spans="1:10" ht="24" customHeight="1">
      <c r="A62" s="5" t="s">
        <v>143</v>
      </c>
      <c r="B62" s="5"/>
      <c r="C62" s="5"/>
      <c r="D62" s="5" t="s">
        <v>20</v>
      </c>
      <c r="E62" s="5"/>
      <c r="F62" s="6"/>
      <c r="G62" s="5">
        <v>1</v>
      </c>
      <c r="H62" s="5"/>
      <c r="I62" s="7">
        <v>2281.86</v>
      </c>
      <c r="J62" s="8">
        <v>1.0036414627772813E-3</v>
      </c>
    </row>
    <row r="63" spans="1:10" ht="39" customHeight="1">
      <c r="A63" s="9" t="s">
        <v>144</v>
      </c>
      <c r="B63" s="11" t="s">
        <v>22</v>
      </c>
      <c r="C63" s="9" t="s">
        <v>23</v>
      </c>
      <c r="D63" s="9" t="s">
        <v>24</v>
      </c>
      <c r="E63" s="10" t="s">
        <v>25</v>
      </c>
      <c r="F63" s="11">
        <v>6</v>
      </c>
      <c r="G63" s="12">
        <v>311.73</v>
      </c>
      <c r="H63" s="12">
        <v>380.31</v>
      </c>
      <c r="I63" s="12">
        <v>2281.86</v>
      </c>
      <c r="J63" s="13">
        <v>1.0036414627772813E-3</v>
      </c>
    </row>
    <row r="64" spans="1:10" ht="24" customHeight="1">
      <c r="A64" s="5" t="s">
        <v>145</v>
      </c>
      <c r="B64" s="5"/>
      <c r="C64" s="5"/>
      <c r="D64" s="5" t="s">
        <v>27</v>
      </c>
      <c r="E64" s="5"/>
      <c r="F64" s="6"/>
      <c r="G64" s="5">
        <v>1</v>
      </c>
      <c r="H64" s="5"/>
      <c r="I64" s="7">
        <v>295300.3</v>
      </c>
      <c r="J64" s="8">
        <v>0.12988335176153226</v>
      </c>
    </row>
    <row r="65" spans="1:12" ht="24" customHeight="1">
      <c r="A65" s="5" t="s">
        <v>146</v>
      </c>
      <c r="B65" s="5"/>
      <c r="C65" s="5"/>
      <c r="D65" s="5" t="s">
        <v>147</v>
      </c>
      <c r="E65" s="5"/>
      <c r="F65" s="6"/>
      <c r="G65" s="5">
        <v>1</v>
      </c>
      <c r="H65" s="5"/>
      <c r="I65" s="7">
        <v>160050.04999999999</v>
      </c>
      <c r="J65" s="8">
        <v>7.0395583558841041E-2</v>
      </c>
    </row>
    <row r="66" spans="1:12" ht="24" customHeight="1">
      <c r="A66" s="5" t="s">
        <v>148</v>
      </c>
      <c r="B66" s="5"/>
      <c r="C66" s="5"/>
      <c r="D66" s="5" t="s">
        <v>80</v>
      </c>
      <c r="E66" s="5"/>
      <c r="F66" s="6"/>
      <c r="G66" s="5">
        <v>1</v>
      </c>
      <c r="H66" s="5"/>
      <c r="I66" s="7">
        <v>19054.169999999998</v>
      </c>
      <c r="J66" s="8">
        <v>8.3806872686347945E-3</v>
      </c>
    </row>
    <row r="67" spans="1:12" ht="39" customHeight="1">
      <c r="A67" s="9" t="s">
        <v>149</v>
      </c>
      <c r="B67" s="11" t="s">
        <v>82</v>
      </c>
      <c r="C67" s="9" t="s">
        <v>23</v>
      </c>
      <c r="D67" s="9" t="s">
        <v>83</v>
      </c>
      <c r="E67" s="10" t="s">
        <v>55</v>
      </c>
      <c r="F67" s="11">
        <v>288.08999999999997</v>
      </c>
      <c r="G67" s="12">
        <v>15.36</v>
      </c>
      <c r="H67" s="12">
        <v>18.73</v>
      </c>
      <c r="I67" s="12">
        <v>5395.92</v>
      </c>
      <c r="J67" s="13">
        <v>2.3733134556148E-3</v>
      </c>
    </row>
    <row r="68" spans="1:12" ht="25.95" customHeight="1">
      <c r="A68" s="9" t="s">
        <v>150</v>
      </c>
      <c r="B68" s="11" t="s">
        <v>85</v>
      </c>
      <c r="C68" s="9" t="s">
        <v>23</v>
      </c>
      <c r="D68" s="9" t="s">
        <v>86</v>
      </c>
      <c r="E68" s="10" t="s">
        <v>25</v>
      </c>
      <c r="F68" s="11">
        <v>873</v>
      </c>
      <c r="G68" s="12">
        <v>2.7</v>
      </c>
      <c r="H68" s="12">
        <v>3.29</v>
      </c>
      <c r="I68" s="12">
        <v>2872.17</v>
      </c>
      <c r="J68" s="13">
        <v>1.2632803503041484E-3</v>
      </c>
    </row>
    <row r="69" spans="1:12" ht="39" customHeight="1">
      <c r="A69" s="9" t="s">
        <v>151</v>
      </c>
      <c r="B69" s="11" t="s">
        <v>33</v>
      </c>
      <c r="C69" s="9" t="s">
        <v>23</v>
      </c>
      <c r="D69" s="9" t="s">
        <v>34</v>
      </c>
      <c r="E69" s="10" t="s">
        <v>35</v>
      </c>
      <c r="F69" s="11">
        <v>3745.17</v>
      </c>
      <c r="G69" s="12">
        <v>2.5</v>
      </c>
      <c r="H69" s="12">
        <v>2.88</v>
      </c>
      <c r="I69" s="12">
        <v>10786.08</v>
      </c>
      <c r="J69" s="13">
        <v>4.7440934627158452E-3</v>
      </c>
    </row>
    <row r="70" spans="1:12" ht="24" customHeight="1">
      <c r="A70" s="5" t="s">
        <v>152</v>
      </c>
      <c r="B70" s="5"/>
      <c r="C70" s="5"/>
      <c r="D70" s="5" t="s">
        <v>89</v>
      </c>
      <c r="E70" s="5"/>
      <c r="F70" s="6"/>
      <c r="G70" s="5">
        <v>1</v>
      </c>
      <c r="H70" s="5"/>
      <c r="I70" s="7">
        <v>8467.39</v>
      </c>
      <c r="J70" s="8">
        <v>3.7242528838341196E-3</v>
      </c>
    </row>
    <row r="71" spans="1:12" ht="39" customHeight="1">
      <c r="A71" s="9" t="s">
        <v>153</v>
      </c>
      <c r="B71" s="11" t="s">
        <v>82</v>
      </c>
      <c r="C71" s="9" t="s">
        <v>23</v>
      </c>
      <c r="D71" s="9" t="s">
        <v>83</v>
      </c>
      <c r="E71" s="10" t="s">
        <v>55</v>
      </c>
      <c r="F71" s="11">
        <v>122.22</v>
      </c>
      <c r="G71" s="12">
        <v>15.36</v>
      </c>
      <c r="H71" s="12">
        <v>18.73</v>
      </c>
      <c r="I71" s="12">
        <v>2289.1799999999998</v>
      </c>
      <c r="J71" s="13">
        <v>1.006861053596845E-3</v>
      </c>
    </row>
    <row r="72" spans="1:12" ht="39" customHeight="1">
      <c r="A72" s="9" t="s">
        <v>154</v>
      </c>
      <c r="B72" s="11" t="s">
        <v>33</v>
      </c>
      <c r="C72" s="9" t="s">
        <v>23</v>
      </c>
      <c r="D72" s="9" t="s">
        <v>34</v>
      </c>
      <c r="E72" s="10" t="s">
        <v>35</v>
      </c>
      <c r="F72" s="11">
        <v>1588.86</v>
      </c>
      <c r="G72" s="12">
        <v>2.5</v>
      </c>
      <c r="H72" s="12">
        <v>2.88</v>
      </c>
      <c r="I72" s="12">
        <v>4575.91</v>
      </c>
      <c r="J72" s="13">
        <v>2.0126445119057214E-3</v>
      </c>
    </row>
    <row r="73" spans="1:12" ht="39" customHeight="1">
      <c r="A73" s="9" t="s">
        <v>155</v>
      </c>
      <c r="B73" s="11" t="s">
        <v>93</v>
      </c>
      <c r="C73" s="9" t="s">
        <v>50</v>
      </c>
      <c r="D73" s="9" t="s">
        <v>94</v>
      </c>
      <c r="E73" s="10" t="s">
        <v>55</v>
      </c>
      <c r="F73" s="11">
        <v>122.22</v>
      </c>
      <c r="G73" s="12">
        <v>10.75</v>
      </c>
      <c r="H73" s="12">
        <v>13.11</v>
      </c>
      <c r="I73" s="12">
        <v>1602.3</v>
      </c>
      <c r="J73" s="13">
        <v>7.047473183315531E-4</v>
      </c>
    </row>
    <row r="74" spans="1:12" ht="24" customHeight="1">
      <c r="A74" s="5" t="s">
        <v>156</v>
      </c>
      <c r="B74" s="5"/>
      <c r="C74" s="5"/>
      <c r="D74" s="5" t="s">
        <v>96</v>
      </c>
      <c r="E74" s="5"/>
      <c r="F74" s="6"/>
      <c r="G74" s="5">
        <v>1</v>
      </c>
      <c r="H74" s="5"/>
      <c r="I74" s="7">
        <v>8467.39</v>
      </c>
      <c r="J74" s="8">
        <v>3.7242528838341196E-3</v>
      </c>
    </row>
    <row r="75" spans="1:12" ht="39" customHeight="1">
      <c r="A75" s="9" t="s">
        <v>157</v>
      </c>
      <c r="B75" s="11" t="s">
        <v>82</v>
      </c>
      <c r="C75" s="9" t="s">
        <v>23</v>
      </c>
      <c r="D75" s="9" t="s">
        <v>83</v>
      </c>
      <c r="E75" s="10" t="s">
        <v>55</v>
      </c>
      <c r="F75" s="11">
        <v>122.22</v>
      </c>
      <c r="G75" s="12">
        <v>15.36</v>
      </c>
      <c r="H75" s="12">
        <v>18.73</v>
      </c>
      <c r="I75" s="12">
        <v>2289.1799999999998</v>
      </c>
      <c r="J75" s="13">
        <v>1.006861053596845E-3</v>
      </c>
    </row>
    <row r="76" spans="1:12" ht="39" customHeight="1">
      <c r="A76" s="9" t="s">
        <v>158</v>
      </c>
      <c r="B76" s="11" t="s">
        <v>33</v>
      </c>
      <c r="C76" s="9" t="s">
        <v>23</v>
      </c>
      <c r="D76" s="9" t="s">
        <v>34</v>
      </c>
      <c r="E76" s="10" t="s">
        <v>35</v>
      </c>
      <c r="F76" s="11">
        <v>1588.86</v>
      </c>
      <c r="G76" s="12">
        <v>2.5</v>
      </c>
      <c r="H76" s="12">
        <v>2.88</v>
      </c>
      <c r="I76" s="12">
        <v>4575.91</v>
      </c>
      <c r="J76" s="13">
        <v>2.0126445119057214E-3</v>
      </c>
    </row>
    <row r="77" spans="1:12" ht="39" customHeight="1">
      <c r="A77" s="9" t="s">
        <v>159</v>
      </c>
      <c r="B77" s="11" t="s">
        <v>93</v>
      </c>
      <c r="C77" s="9" t="s">
        <v>50</v>
      </c>
      <c r="D77" s="9" t="s">
        <v>94</v>
      </c>
      <c r="E77" s="10" t="s">
        <v>55</v>
      </c>
      <c r="F77" s="11">
        <v>122.22</v>
      </c>
      <c r="G77" s="12">
        <v>10.75</v>
      </c>
      <c r="H77" s="12">
        <v>13.11</v>
      </c>
      <c r="I77" s="12">
        <v>1602.3</v>
      </c>
      <c r="J77" s="13">
        <v>7.047473183315531E-4</v>
      </c>
    </row>
    <row r="78" spans="1:12" ht="24" customHeight="1">
      <c r="A78" s="5" t="s">
        <v>160</v>
      </c>
      <c r="B78" s="5"/>
      <c r="C78" s="5"/>
      <c r="D78" s="5" t="s">
        <v>161</v>
      </c>
      <c r="E78" s="5"/>
      <c r="F78" s="6"/>
      <c r="G78" s="5">
        <v>1</v>
      </c>
      <c r="H78" s="5"/>
      <c r="I78" s="7">
        <v>75157.149999999994</v>
      </c>
      <c r="J78" s="8">
        <v>3.305673089679978E-2</v>
      </c>
    </row>
    <row r="79" spans="1:12" ht="39" customHeight="1">
      <c r="A79" s="9" t="s">
        <v>162</v>
      </c>
      <c r="B79" s="11" t="s">
        <v>163</v>
      </c>
      <c r="C79" s="9" t="s">
        <v>23</v>
      </c>
      <c r="D79" s="9" t="s">
        <v>164</v>
      </c>
      <c r="E79" s="10" t="s">
        <v>25</v>
      </c>
      <c r="F79" s="11">
        <v>814.8</v>
      </c>
      <c r="G79" s="12">
        <v>75.61</v>
      </c>
      <c r="H79" s="12">
        <v>92.24</v>
      </c>
      <c r="I79" s="12">
        <v>75157.149999999994</v>
      </c>
      <c r="J79" s="13">
        <v>3.305673089679978E-2</v>
      </c>
      <c r="K79" s="161">
        <f>I79+I104</f>
        <v>132720.44</v>
      </c>
      <c r="L79" s="162">
        <f>K79/I61</f>
        <v>0.43708242127973107</v>
      </c>
    </row>
    <row r="80" spans="1:12" ht="24" customHeight="1">
      <c r="A80" s="5" t="s">
        <v>165</v>
      </c>
      <c r="B80" s="5"/>
      <c r="C80" s="5"/>
      <c r="D80" s="5" t="s">
        <v>57</v>
      </c>
      <c r="E80" s="5"/>
      <c r="F80" s="6"/>
      <c r="G80" s="5">
        <v>1</v>
      </c>
      <c r="H80" s="5"/>
      <c r="I80" s="7">
        <v>1966.1</v>
      </c>
      <c r="J80" s="8">
        <v>8.6475922272462498E-4</v>
      </c>
    </row>
    <row r="81" spans="1:10" ht="25.95" customHeight="1">
      <c r="A81" s="9" t="s">
        <v>166</v>
      </c>
      <c r="B81" s="11" t="s">
        <v>66</v>
      </c>
      <c r="C81" s="9" t="s">
        <v>50</v>
      </c>
      <c r="D81" s="9" t="s">
        <v>67</v>
      </c>
      <c r="E81" s="10" t="s">
        <v>68</v>
      </c>
      <c r="F81" s="11">
        <v>3</v>
      </c>
      <c r="G81" s="12">
        <v>286.64</v>
      </c>
      <c r="H81" s="12">
        <v>349.7</v>
      </c>
      <c r="I81" s="12">
        <v>1049.0999999999999</v>
      </c>
      <c r="J81" s="13">
        <v>4.6143070065632677E-4</v>
      </c>
    </row>
    <row r="82" spans="1:10" ht="25.95" customHeight="1">
      <c r="A82" s="9" t="s">
        <v>167</v>
      </c>
      <c r="B82" s="11" t="s">
        <v>75</v>
      </c>
      <c r="C82" s="9" t="s">
        <v>50</v>
      </c>
      <c r="D82" s="9" t="s">
        <v>76</v>
      </c>
      <c r="E82" s="10" t="s">
        <v>68</v>
      </c>
      <c r="F82" s="11">
        <v>2</v>
      </c>
      <c r="G82" s="12">
        <v>375.82</v>
      </c>
      <c r="H82" s="12">
        <v>458.5</v>
      </c>
      <c r="I82" s="12">
        <v>917</v>
      </c>
      <c r="J82" s="13">
        <v>4.033285220682982E-4</v>
      </c>
    </row>
    <row r="83" spans="1:10" ht="24" customHeight="1">
      <c r="A83" s="5" t="s">
        <v>168</v>
      </c>
      <c r="B83" s="5"/>
      <c r="C83" s="5"/>
      <c r="D83" s="5" t="s">
        <v>118</v>
      </c>
      <c r="E83" s="5"/>
      <c r="F83" s="6"/>
      <c r="G83" s="5">
        <v>1</v>
      </c>
      <c r="H83" s="5"/>
      <c r="I83" s="7">
        <v>26269.54</v>
      </c>
      <c r="J83" s="8">
        <v>1.155425817188009E-2</v>
      </c>
    </row>
    <row r="84" spans="1:10" ht="64.95" customHeight="1">
      <c r="A84" s="9" t="s">
        <v>169</v>
      </c>
      <c r="B84" s="11" t="s">
        <v>120</v>
      </c>
      <c r="C84" s="9" t="s">
        <v>23</v>
      </c>
      <c r="D84" s="9" t="s">
        <v>121</v>
      </c>
      <c r="E84" s="10" t="s">
        <v>61</v>
      </c>
      <c r="F84" s="11">
        <v>194</v>
      </c>
      <c r="G84" s="12">
        <v>57.2</v>
      </c>
      <c r="H84" s="12">
        <v>69.78</v>
      </c>
      <c r="I84" s="12">
        <v>13537.32</v>
      </c>
      <c r="J84" s="13">
        <v>5.9541845892754795E-3</v>
      </c>
    </row>
    <row r="85" spans="1:10" ht="39" customHeight="1">
      <c r="A85" s="9" t="s">
        <v>170</v>
      </c>
      <c r="B85" s="11" t="s">
        <v>123</v>
      </c>
      <c r="C85" s="9" t="s">
        <v>23</v>
      </c>
      <c r="D85" s="9" t="s">
        <v>124</v>
      </c>
      <c r="E85" s="10" t="s">
        <v>61</v>
      </c>
      <c r="F85" s="11">
        <v>194</v>
      </c>
      <c r="G85" s="12">
        <v>53.8</v>
      </c>
      <c r="H85" s="12">
        <v>65.63</v>
      </c>
      <c r="I85" s="12">
        <v>12732.22</v>
      </c>
      <c r="J85" s="13">
        <v>5.6000735826046109E-3</v>
      </c>
    </row>
    <row r="86" spans="1:10" ht="24" customHeight="1">
      <c r="A86" s="5" t="s">
        <v>171</v>
      </c>
      <c r="B86" s="5"/>
      <c r="C86" s="5"/>
      <c r="D86" s="5" t="s">
        <v>126</v>
      </c>
      <c r="E86" s="5"/>
      <c r="F86" s="6"/>
      <c r="G86" s="5">
        <v>1</v>
      </c>
      <c r="H86" s="5"/>
      <c r="I86" s="7">
        <v>20668.310000000001</v>
      </c>
      <c r="J86" s="8">
        <v>9.0906422311335094E-3</v>
      </c>
    </row>
    <row r="87" spans="1:10" ht="39" customHeight="1">
      <c r="A87" s="9" t="s">
        <v>172</v>
      </c>
      <c r="B87" s="11" t="s">
        <v>128</v>
      </c>
      <c r="C87" s="9" t="s">
        <v>23</v>
      </c>
      <c r="D87" s="9" t="s">
        <v>129</v>
      </c>
      <c r="E87" s="10" t="s">
        <v>55</v>
      </c>
      <c r="F87" s="11">
        <v>14.01</v>
      </c>
      <c r="G87" s="12">
        <v>776.07</v>
      </c>
      <c r="H87" s="12">
        <v>946.8</v>
      </c>
      <c r="I87" s="12">
        <v>13264.66</v>
      </c>
      <c r="J87" s="13">
        <v>5.8342592295948445E-3</v>
      </c>
    </row>
    <row r="88" spans="1:10" ht="52.05" customHeight="1">
      <c r="A88" s="9" t="s">
        <v>173</v>
      </c>
      <c r="B88" s="11" t="s">
        <v>131</v>
      </c>
      <c r="C88" s="9" t="s">
        <v>50</v>
      </c>
      <c r="D88" s="9" t="s">
        <v>132</v>
      </c>
      <c r="E88" s="10" t="s">
        <v>68</v>
      </c>
      <c r="F88" s="11">
        <v>2</v>
      </c>
      <c r="G88" s="12">
        <v>335.54</v>
      </c>
      <c r="H88" s="12">
        <v>409.35</v>
      </c>
      <c r="I88" s="12">
        <v>818.7</v>
      </c>
      <c r="J88" s="13">
        <v>3.6009276010612405E-4</v>
      </c>
    </row>
    <row r="89" spans="1:10" ht="25.95" customHeight="1">
      <c r="A89" s="9" t="s">
        <v>174</v>
      </c>
      <c r="B89" s="11" t="s">
        <v>134</v>
      </c>
      <c r="C89" s="9" t="s">
        <v>23</v>
      </c>
      <c r="D89" s="9" t="s">
        <v>135</v>
      </c>
      <c r="E89" s="10" t="s">
        <v>25</v>
      </c>
      <c r="F89" s="11">
        <v>30.5</v>
      </c>
      <c r="G89" s="12">
        <v>176.97</v>
      </c>
      <c r="H89" s="12">
        <v>215.9</v>
      </c>
      <c r="I89" s="12">
        <v>6584.95</v>
      </c>
      <c r="J89" s="13">
        <v>2.8962902414325412E-3</v>
      </c>
    </row>
    <row r="90" spans="1:10" ht="24" customHeight="1">
      <c r="A90" s="5" t="s">
        <v>175</v>
      </c>
      <c r="B90" s="5"/>
      <c r="C90" s="5"/>
      <c r="D90" s="5" t="s">
        <v>176</v>
      </c>
      <c r="E90" s="5"/>
      <c r="F90" s="6"/>
      <c r="G90" s="5">
        <v>1</v>
      </c>
      <c r="H90" s="5"/>
      <c r="I90" s="7">
        <v>135250.25</v>
      </c>
      <c r="J90" s="8">
        <v>5.9487768202691221E-2</v>
      </c>
    </row>
    <row r="91" spans="1:10" ht="24" customHeight="1">
      <c r="A91" s="5" t="s">
        <v>177</v>
      </c>
      <c r="B91" s="5"/>
      <c r="C91" s="5"/>
      <c r="D91" s="5" t="s">
        <v>80</v>
      </c>
      <c r="E91" s="5"/>
      <c r="F91" s="6"/>
      <c r="G91" s="5">
        <v>1</v>
      </c>
      <c r="H91" s="5"/>
      <c r="I91" s="7">
        <v>14897.66</v>
      </c>
      <c r="J91" s="8">
        <v>6.5525094766368634E-3</v>
      </c>
    </row>
    <row r="92" spans="1:10" ht="39" customHeight="1">
      <c r="A92" s="9" t="s">
        <v>178</v>
      </c>
      <c r="B92" s="11" t="s">
        <v>82</v>
      </c>
      <c r="C92" s="9" t="s">
        <v>23</v>
      </c>
      <c r="D92" s="9" t="s">
        <v>83</v>
      </c>
      <c r="E92" s="10" t="s">
        <v>55</v>
      </c>
      <c r="F92" s="11">
        <v>225.24</v>
      </c>
      <c r="G92" s="12">
        <v>15.36</v>
      </c>
      <c r="H92" s="12">
        <v>18.73</v>
      </c>
      <c r="I92" s="12">
        <v>4218.74</v>
      </c>
      <c r="J92" s="13">
        <v>1.8555487123123363E-3</v>
      </c>
    </row>
    <row r="93" spans="1:10" ht="25.95" customHeight="1">
      <c r="A93" s="9" t="s">
        <v>179</v>
      </c>
      <c r="B93" s="11" t="s">
        <v>85</v>
      </c>
      <c r="C93" s="9" t="s">
        <v>23</v>
      </c>
      <c r="D93" s="9" t="s">
        <v>86</v>
      </c>
      <c r="E93" s="10" t="s">
        <v>25</v>
      </c>
      <c r="F93" s="11">
        <v>682.57</v>
      </c>
      <c r="G93" s="12">
        <v>2.7</v>
      </c>
      <c r="H93" s="12">
        <v>3.29</v>
      </c>
      <c r="I93" s="12">
        <v>2245.65</v>
      </c>
      <c r="J93" s="13">
        <v>9.8771504425591481E-4</v>
      </c>
    </row>
    <row r="94" spans="1:10" ht="39" customHeight="1">
      <c r="A94" s="9" t="s">
        <v>180</v>
      </c>
      <c r="B94" s="11" t="s">
        <v>33</v>
      </c>
      <c r="C94" s="9" t="s">
        <v>23</v>
      </c>
      <c r="D94" s="9" t="s">
        <v>34</v>
      </c>
      <c r="E94" s="10" t="s">
        <v>35</v>
      </c>
      <c r="F94" s="11">
        <v>2928.22</v>
      </c>
      <c r="G94" s="12">
        <v>2.5</v>
      </c>
      <c r="H94" s="12">
        <v>2.88</v>
      </c>
      <c r="I94" s="12">
        <v>8433.27</v>
      </c>
      <c r="J94" s="13">
        <v>3.7092457200686123E-3</v>
      </c>
    </row>
    <row r="95" spans="1:10" ht="24" customHeight="1">
      <c r="A95" s="5" t="s">
        <v>181</v>
      </c>
      <c r="B95" s="5"/>
      <c r="C95" s="5"/>
      <c r="D95" s="5" t="s">
        <v>89</v>
      </c>
      <c r="E95" s="5"/>
      <c r="F95" s="6"/>
      <c r="G95" s="5">
        <v>1</v>
      </c>
      <c r="H95" s="5"/>
      <c r="I95" s="7">
        <v>6484.93</v>
      </c>
      <c r="J95" s="8">
        <v>2.8522979635947319E-3</v>
      </c>
    </row>
    <row r="96" spans="1:10" ht="39" customHeight="1">
      <c r="A96" s="9" t="s">
        <v>182</v>
      </c>
      <c r="B96" s="11" t="s">
        <v>82</v>
      </c>
      <c r="C96" s="9" t="s">
        <v>23</v>
      </c>
      <c r="D96" s="9" t="s">
        <v>83</v>
      </c>
      <c r="E96" s="10" t="s">
        <v>55</v>
      </c>
      <c r="F96" s="11">
        <v>93.6</v>
      </c>
      <c r="G96" s="12">
        <v>15.36</v>
      </c>
      <c r="H96" s="12">
        <v>18.73</v>
      </c>
      <c r="I96" s="12">
        <v>1753.12</v>
      </c>
      <c r="J96" s="13">
        <v>7.7108320458928572E-4</v>
      </c>
    </row>
    <row r="97" spans="1:10" ht="39" customHeight="1">
      <c r="A97" s="9" t="s">
        <v>183</v>
      </c>
      <c r="B97" s="11" t="s">
        <v>33</v>
      </c>
      <c r="C97" s="9" t="s">
        <v>23</v>
      </c>
      <c r="D97" s="9" t="s">
        <v>34</v>
      </c>
      <c r="E97" s="10" t="s">
        <v>35</v>
      </c>
      <c r="F97" s="11">
        <v>1216.92</v>
      </c>
      <c r="G97" s="12">
        <v>2.5</v>
      </c>
      <c r="H97" s="12">
        <v>2.88</v>
      </c>
      <c r="I97" s="12">
        <v>3504.72</v>
      </c>
      <c r="J97" s="13">
        <v>1.5414978602652193E-3</v>
      </c>
    </row>
    <row r="98" spans="1:10" ht="39" customHeight="1">
      <c r="A98" s="9" t="s">
        <v>184</v>
      </c>
      <c r="B98" s="11" t="s">
        <v>93</v>
      </c>
      <c r="C98" s="9" t="s">
        <v>50</v>
      </c>
      <c r="D98" s="9" t="s">
        <v>94</v>
      </c>
      <c r="E98" s="10" t="s">
        <v>55</v>
      </c>
      <c r="F98" s="11">
        <v>93.6</v>
      </c>
      <c r="G98" s="12">
        <v>10.75</v>
      </c>
      <c r="H98" s="12">
        <v>13.11</v>
      </c>
      <c r="I98" s="12">
        <v>1227.0899999999999</v>
      </c>
      <c r="J98" s="13">
        <v>5.3971689874022686E-4</v>
      </c>
    </row>
    <row r="99" spans="1:10" ht="24" customHeight="1">
      <c r="A99" s="5" t="s">
        <v>185</v>
      </c>
      <c r="B99" s="5"/>
      <c r="C99" s="5"/>
      <c r="D99" s="5" t="s">
        <v>96</v>
      </c>
      <c r="E99" s="5"/>
      <c r="F99" s="6"/>
      <c r="G99" s="5">
        <v>1</v>
      </c>
      <c r="H99" s="5"/>
      <c r="I99" s="7">
        <v>6484.93</v>
      </c>
      <c r="J99" s="8">
        <v>2.8522979635947319E-3</v>
      </c>
    </row>
    <row r="100" spans="1:10" ht="39" customHeight="1">
      <c r="A100" s="9" t="s">
        <v>186</v>
      </c>
      <c r="B100" s="11" t="s">
        <v>82</v>
      </c>
      <c r="C100" s="9" t="s">
        <v>23</v>
      </c>
      <c r="D100" s="9" t="s">
        <v>83</v>
      </c>
      <c r="E100" s="10" t="s">
        <v>55</v>
      </c>
      <c r="F100" s="11">
        <v>93.6</v>
      </c>
      <c r="G100" s="12">
        <v>15.36</v>
      </c>
      <c r="H100" s="12">
        <v>18.73</v>
      </c>
      <c r="I100" s="12">
        <v>1753.12</v>
      </c>
      <c r="J100" s="13">
        <v>7.7108320458928572E-4</v>
      </c>
    </row>
    <row r="101" spans="1:10" ht="39" customHeight="1">
      <c r="A101" s="9" t="s">
        <v>187</v>
      </c>
      <c r="B101" s="11" t="s">
        <v>33</v>
      </c>
      <c r="C101" s="9" t="s">
        <v>23</v>
      </c>
      <c r="D101" s="9" t="s">
        <v>34</v>
      </c>
      <c r="E101" s="10" t="s">
        <v>35</v>
      </c>
      <c r="F101" s="11">
        <v>1216.92</v>
      </c>
      <c r="G101" s="12">
        <v>2.5</v>
      </c>
      <c r="H101" s="12">
        <v>2.88</v>
      </c>
      <c r="I101" s="12">
        <v>3504.72</v>
      </c>
      <c r="J101" s="13">
        <v>1.5414978602652193E-3</v>
      </c>
    </row>
    <row r="102" spans="1:10" ht="39" customHeight="1">
      <c r="A102" s="9" t="s">
        <v>188</v>
      </c>
      <c r="B102" s="11" t="s">
        <v>93</v>
      </c>
      <c r="C102" s="9" t="s">
        <v>50</v>
      </c>
      <c r="D102" s="9" t="s">
        <v>94</v>
      </c>
      <c r="E102" s="10" t="s">
        <v>55</v>
      </c>
      <c r="F102" s="11">
        <v>93.6</v>
      </c>
      <c r="G102" s="12">
        <v>10.75</v>
      </c>
      <c r="H102" s="12">
        <v>13.11</v>
      </c>
      <c r="I102" s="12">
        <v>1227.0899999999999</v>
      </c>
      <c r="J102" s="13">
        <v>5.3971689874022686E-4</v>
      </c>
    </row>
    <row r="103" spans="1:10" ht="24" customHeight="1">
      <c r="A103" s="5" t="s">
        <v>189</v>
      </c>
      <c r="B103" s="5"/>
      <c r="C103" s="5"/>
      <c r="D103" s="5" t="s">
        <v>161</v>
      </c>
      <c r="E103" s="5"/>
      <c r="F103" s="6"/>
      <c r="G103" s="5">
        <v>1</v>
      </c>
      <c r="H103" s="5"/>
      <c r="I103" s="7">
        <v>57563.29</v>
      </c>
      <c r="J103" s="8">
        <v>2.5318338801623611E-2</v>
      </c>
    </row>
    <row r="104" spans="1:10" ht="39" customHeight="1">
      <c r="A104" s="9" t="s">
        <v>190</v>
      </c>
      <c r="B104" s="11" t="s">
        <v>163</v>
      </c>
      <c r="C104" s="9" t="s">
        <v>23</v>
      </c>
      <c r="D104" s="9" t="s">
        <v>164</v>
      </c>
      <c r="E104" s="10" t="s">
        <v>25</v>
      </c>
      <c r="F104" s="11">
        <v>624.05999999999995</v>
      </c>
      <c r="G104" s="12">
        <v>75.61</v>
      </c>
      <c r="H104" s="12">
        <v>92.24</v>
      </c>
      <c r="I104" s="12">
        <v>57563.29</v>
      </c>
      <c r="J104" s="13">
        <v>2.5318338801623611E-2</v>
      </c>
    </row>
    <row r="105" spans="1:10" ht="24" customHeight="1">
      <c r="A105" s="5" t="s">
        <v>191</v>
      </c>
      <c r="B105" s="5"/>
      <c r="C105" s="5"/>
      <c r="D105" s="5" t="s">
        <v>57</v>
      </c>
      <c r="E105" s="5"/>
      <c r="F105" s="6"/>
      <c r="G105" s="5">
        <v>1</v>
      </c>
      <c r="H105" s="5"/>
      <c r="I105" s="7">
        <v>2315.8000000000002</v>
      </c>
      <c r="J105" s="8">
        <v>1.0185694562767338E-3</v>
      </c>
    </row>
    <row r="106" spans="1:10" ht="25.95" customHeight="1">
      <c r="A106" s="9" t="s">
        <v>192</v>
      </c>
      <c r="B106" s="11" t="s">
        <v>66</v>
      </c>
      <c r="C106" s="9" t="s">
        <v>50</v>
      </c>
      <c r="D106" s="9" t="s">
        <v>67</v>
      </c>
      <c r="E106" s="10" t="s">
        <v>68</v>
      </c>
      <c r="F106" s="11">
        <v>4</v>
      </c>
      <c r="G106" s="12">
        <v>286.64</v>
      </c>
      <c r="H106" s="12">
        <v>349.7</v>
      </c>
      <c r="I106" s="12">
        <v>1398.8</v>
      </c>
      <c r="J106" s="13">
        <v>6.1524093420843573E-4</v>
      </c>
    </row>
    <row r="107" spans="1:10" ht="25.95" customHeight="1">
      <c r="A107" s="9" t="s">
        <v>193</v>
      </c>
      <c r="B107" s="11" t="s">
        <v>75</v>
      </c>
      <c r="C107" s="9" t="s">
        <v>50</v>
      </c>
      <c r="D107" s="9" t="s">
        <v>76</v>
      </c>
      <c r="E107" s="10" t="s">
        <v>68</v>
      </c>
      <c r="F107" s="11">
        <v>2</v>
      </c>
      <c r="G107" s="12">
        <v>375.82</v>
      </c>
      <c r="H107" s="12">
        <v>458.5</v>
      </c>
      <c r="I107" s="12">
        <v>917</v>
      </c>
      <c r="J107" s="13">
        <v>4.033285220682982E-4</v>
      </c>
    </row>
    <row r="108" spans="1:10" ht="24" customHeight="1">
      <c r="A108" s="5" t="s">
        <v>194</v>
      </c>
      <c r="B108" s="5"/>
      <c r="C108" s="5"/>
      <c r="D108" s="5" t="s">
        <v>118</v>
      </c>
      <c r="E108" s="5"/>
      <c r="F108" s="6"/>
      <c r="G108" s="5">
        <v>1</v>
      </c>
      <c r="H108" s="5"/>
      <c r="I108" s="7">
        <v>26407.65</v>
      </c>
      <c r="J108" s="8">
        <v>1.1615003757684728E-2</v>
      </c>
    </row>
    <row r="109" spans="1:10" ht="64.95" customHeight="1">
      <c r="A109" s="9" t="s">
        <v>195</v>
      </c>
      <c r="B109" s="11" t="s">
        <v>120</v>
      </c>
      <c r="C109" s="9" t="s">
        <v>23</v>
      </c>
      <c r="D109" s="9" t="s">
        <v>121</v>
      </c>
      <c r="E109" s="10" t="s">
        <v>61</v>
      </c>
      <c r="F109" s="11">
        <v>195.02</v>
      </c>
      <c r="G109" s="12">
        <v>57.2</v>
      </c>
      <c r="H109" s="12">
        <v>69.78</v>
      </c>
      <c r="I109" s="12">
        <v>13608.49</v>
      </c>
      <c r="J109" s="13">
        <v>5.9854876328039432E-3</v>
      </c>
    </row>
    <row r="110" spans="1:10" ht="39" customHeight="1">
      <c r="A110" s="9" t="s">
        <v>196</v>
      </c>
      <c r="B110" s="11" t="s">
        <v>123</v>
      </c>
      <c r="C110" s="9" t="s">
        <v>23</v>
      </c>
      <c r="D110" s="9" t="s">
        <v>124</v>
      </c>
      <c r="E110" s="10" t="s">
        <v>61</v>
      </c>
      <c r="F110" s="11">
        <v>195.02</v>
      </c>
      <c r="G110" s="12">
        <v>53.8</v>
      </c>
      <c r="H110" s="12">
        <v>65.63</v>
      </c>
      <c r="I110" s="12">
        <v>12799.16</v>
      </c>
      <c r="J110" s="13">
        <v>5.6295161248807847E-3</v>
      </c>
    </row>
    <row r="111" spans="1:10" ht="24" customHeight="1">
      <c r="A111" s="5" t="s">
        <v>197</v>
      </c>
      <c r="B111" s="5"/>
      <c r="C111" s="5"/>
      <c r="D111" s="5" t="s">
        <v>126</v>
      </c>
      <c r="E111" s="5"/>
      <c r="F111" s="6"/>
      <c r="G111" s="5">
        <v>1</v>
      </c>
      <c r="H111" s="5"/>
      <c r="I111" s="7">
        <v>21095.99</v>
      </c>
      <c r="J111" s="8">
        <v>9.2787507832798235E-3</v>
      </c>
    </row>
    <row r="112" spans="1:10" ht="39" customHeight="1">
      <c r="A112" s="9" t="s">
        <v>198</v>
      </c>
      <c r="B112" s="11" t="s">
        <v>128</v>
      </c>
      <c r="C112" s="9" t="s">
        <v>23</v>
      </c>
      <c r="D112" s="9" t="s">
        <v>129</v>
      </c>
      <c r="E112" s="10" t="s">
        <v>55</v>
      </c>
      <c r="F112" s="11">
        <v>13.54</v>
      </c>
      <c r="G112" s="12">
        <v>776.07</v>
      </c>
      <c r="H112" s="12">
        <v>946.8</v>
      </c>
      <c r="I112" s="12">
        <v>12819.67</v>
      </c>
      <c r="J112" s="13">
        <v>5.6385371368629237E-3</v>
      </c>
    </row>
    <row r="113" spans="1:10" ht="52.05" customHeight="1">
      <c r="A113" s="9" t="s">
        <v>199</v>
      </c>
      <c r="B113" s="11" t="s">
        <v>131</v>
      </c>
      <c r="C113" s="9" t="s">
        <v>50</v>
      </c>
      <c r="D113" s="9" t="s">
        <v>132</v>
      </c>
      <c r="E113" s="10" t="s">
        <v>68</v>
      </c>
      <c r="F113" s="11">
        <v>4</v>
      </c>
      <c r="G113" s="12">
        <v>335.54</v>
      </c>
      <c r="H113" s="12">
        <v>409.35</v>
      </c>
      <c r="I113" s="12">
        <v>1637.4</v>
      </c>
      <c r="J113" s="13">
        <v>7.2018552021224809E-4</v>
      </c>
    </row>
    <row r="114" spans="1:10" ht="25.95" customHeight="1">
      <c r="A114" s="9" t="s">
        <v>200</v>
      </c>
      <c r="B114" s="11" t="s">
        <v>134</v>
      </c>
      <c r="C114" s="9" t="s">
        <v>23</v>
      </c>
      <c r="D114" s="9" t="s">
        <v>135</v>
      </c>
      <c r="E114" s="10" t="s">
        <v>25</v>
      </c>
      <c r="F114" s="11">
        <v>30.75</v>
      </c>
      <c r="G114" s="12">
        <v>176.97</v>
      </c>
      <c r="H114" s="12">
        <v>215.9</v>
      </c>
      <c r="I114" s="12">
        <v>6638.92</v>
      </c>
      <c r="J114" s="13">
        <v>2.9200281262046525E-3</v>
      </c>
    </row>
    <row r="115" spans="1:10" ht="24" customHeight="1">
      <c r="A115" s="5" t="s">
        <v>201</v>
      </c>
      <c r="B115" s="5"/>
      <c r="C115" s="5"/>
      <c r="D115" s="5" t="s">
        <v>137</v>
      </c>
      <c r="E115" s="5"/>
      <c r="F115" s="6"/>
      <c r="G115" s="5">
        <v>1</v>
      </c>
      <c r="H115" s="5"/>
      <c r="I115" s="7">
        <v>6068.67</v>
      </c>
      <c r="J115" s="8">
        <v>2.6692123249947865E-3</v>
      </c>
    </row>
    <row r="116" spans="1:10" ht="24" customHeight="1">
      <c r="A116" s="9" t="s">
        <v>202</v>
      </c>
      <c r="B116" s="11" t="s">
        <v>139</v>
      </c>
      <c r="C116" s="9" t="s">
        <v>50</v>
      </c>
      <c r="D116" s="9" t="s">
        <v>140</v>
      </c>
      <c r="E116" s="10" t="s">
        <v>68</v>
      </c>
      <c r="F116" s="11">
        <v>0.13</v>
      </c>
      <c r="G116" s="12">
        <v>38264</v>
      </c>
      <c r="H116" s="12">
        <v>46682.080000000002</v>
      </c>
      <c r="I116" s="12">
        <v>6068.67</v>
      </c>
      <c r="J116" s="13">
        <v>2.6692123249947865E-3</v>
      </c>
    </row>
    <row r="117" spans="1:10" ht="25.95" customHeight="1">
      <c r="A117" s="5" t="s">
        <v>203</v>
      </c>
      <c r="B117" s="5"/>
      <c r="C117" s="5"/>
      <c r="D117" s="5" t="s">
        <v>204</v>
      </c>
      <c r="E117" s="5"/>
      <c r="F117" s="6"/>
      <c r="G117" s="5">
        <v>1</v>
      </c>
      <c r="H117" s="5"/>
      <c r="I117" s="7">
        <v>1259325.45</v>
      </c>
      <c r="J117" s="8">
        <v>0.55389517181188064</v>
      </c>
    </row>
    <row r="118" spans="1:10" ht="24" customHeight="1">
      <c r="A118" s="5" t="s">
        <v>205</v>
      </c>
      <c r="B118" s="5"/>
      <c r="C118" s="5"/>
      <c r="D118" s="5" t="s">
        <v>20</v>
      </c>
      <c r="E118" s="5"/>
      <c r="F118" s="6"/>
      <c r="G118" s="5">
        <v>1</v>
      </c>
      <c r="H118" s="5"/>
      <c r="I118" s="7">
        <v>2281.86</v>
      </c>
      <c r="J118" s="8">
        <v>1.0036414627772813E-3</v>
      </c>
    </row>
    <row r="119" spans="1:10" ht="39" customHeight="1">
      <c r="A119" s="9" t="s">
        <v>206</v>
      </c>
      <c r="B119" s="11" t="s">
        <v>22</v>
      </c>
      <c r="C119" s="9" t="s">
        <v>23</v>
      </c>
      <c r="D119" s="9" t="s">
        <v>24</v>
      </c>
      <c r="E119" s="10" t="s">
        <v>25</v>
      </c>
      <c r="F119" s="11">
        <v>6</v>
      </c>
      <c r="G119" s="12">
        <v>311.73</v>
      </c>
      <c r="H119" s="12">
        <v>380.31</v>
      </c>
      <c r="I119" s="12">
        <v>2281.86</v>
      </c>
      <c r="J119" s="13">
        <v>1.0036414627772813E-3</v>
      </c>
    </row>
    <row r="120" spans="1:10" ht="24" customHeight="1">
      <c r="A120" s="5" t="s">
        <v>207</v>
      </c>
      <c r="B120" s="5"/>
      <c r="C120" s="5"/>
      <c r="D120" s="5" t="s">
        <v>27</v>
      </c>
      <c r="E120" s="5"/>
      <c r="F120" s="6"/>
      <c r="G120" s="5">
        <v>1</v>
      </c>
      <c r="H120" s="5"/>
      <c r="I120" s="7">
        <v>1231368.45</v>
      </c>
      <c r="J120" s="8">
        <v>0.54159870998912885</v>
      </c>
    </row>
    <row r="121" spans="1:10" ht="24" customHeight="1">
      <c r="A121" s="5" t="s">
        <v>208</v>
      </c>
      <c r="B121" s="5"/>
      <c r="C121" s="5"/>
      <c r="D121" s="5" t="s">
        <v>209</v>
      </c>
      <c r="E121" s="5"/>
      <c r="F121" s="6"/>
      <c r="G121" s="5">
        <v>1</v>
      </c>
      <c r="H121" s="5"/>
      <c r="I121" s="7">
        <v>341391.61</v>
      </c>
      <c r="J121" s="8">
        <v>0.15015591440328993</v>
      </c>
    </row>
    <row r="122" spans="1:10" ht="24" customHeight="1">
      <c r="A122" s="5" t="s">
        <v>210</v>
      </c>
      <c r="B122" s="5"/>
      <c r="C122" s="5"/>
      <c r="D122" s="5" t="s">
        <v>80</v>
      </c>
      <c r="E122" s="5"/>
      <c r="F122" s="6"/>
      <c r="G122" s="5">
        <v>1</v>
      </c>
      <c r="H122" s="5"/>
      <c r="I122" s="7">
        <v>34328.629999999997</v>
      </c>
      <c r="J122" s="8">
        <v>1.5098926502213134E-2</v>
      </c>
    </row>
    <row r="123" spans="1:10" ht="39" customHeight="1">
      <c r="A123" s="9" t="s">
        <v>211</v>
      </c>
      <c r="B123" s="11" t="s">
        <v>82</v>
      </c>
      <c r="C123" s="9" t="s">
        <v>23</v>
      </c>
      <c r="D123" s="9" t="s">
        <v>83</v>
      </c>
      <c r="E123" s="10" t="s">
        <v>55</v>
      </c>
      <c r="F123" s="11">
        <v>519.03</v>
      </c>
      <c r="G123" s="12">
        <v>15.36</v>
      </c>
      <c r="H123" s="12">
        <v>18.73</v>
      </c>
      <c r="I123" s="12">
        <v>9721.43</v>
      </c>
      <c r="J123" s="13">
        <v>4.2758233307420021E-3</v>
      </c>
    </row>
    <row r="124" spans="1:10" ht="25.95" customHeight="1">
      <c r="A124" s="9" t="s">
        <v>212</v>
      </c>
      <c r="B124" s="11" t="s">
        <v>85</v>
      </c>
      <c r="C124" s="9" t="s">
        <v>23</v>
      </c>
      <c r="D124" s="9" t="s">
        <v>86</v>
      </c>
      <c r="E124" s="10" t="s">
        <v>25</v>
      </c>
      <c r="F124" s="11">
        <v>1572.83</v>
      </c>
      <c r="G124" s="12">
        <v>2.7</v>
      </c>
      <c r="H124" s="12">
        <v>3.29</v>
      </c>
      <c r="I124" s="12">
        <v>5174.6099999999997</v>
      </c>
      <c r="J124" s="13">
        <v>2.275973613500367E-3</v>
      </c>
    </row>
    <row r="125" spans="1:10" ht="39" customHeight="1">
      <c r="A125" s="9" t="s">
        <v>213</v>
      </c>
      <c r="B125" s="11" t="s">
        <v>33</v>
      </c>
      <c r="C125" s="9" t="s">
        <v>23</v>
      </c>
      <c r="D125" s="9" t="s">
        <v>34</v>
      </c>
      <c r="E125" s="10" t="s">
        <v>35</v>
      </c>
      <c r="F125" s="11">
        <v>6747.43</v>
      </c>
      <c r="G125" s="12">
        <v>2.5</v>
      </c>
      <c r="H125" s="12">
        <v>2.88</v>
      </c>
      <c r="I125" s="12">
        <v>19432.59</v>
      </c>
      <c r="J125" s="13">
        <v>8.5471295579707656E-3</v>
      </c>
    </row>
    <row r="126" spans="1:10" ht="24" customHeight="1">
      <c r="A126" s="5" t="s">
        <v>214</v>
      </c>
      <c r="B126" s="5"/>
      <c r="C126" s="5"/>
      <c r="D126" s="5" t="s">
        <v>89</v>
      </c>
      <c r="E126" s="5"/>
      <c r="F126" s="6"/>
      <c r="G126" s="5">
        <v>1</v>
      </c>
      <c r="H126" s="5"/>
      <c r="I126" s="7">
        <v>14943.42</v>
      </c>
      <c r="J126" s="8">
        <v>6.572636317607251E-3</v>
      </c>
    </row>
    <row r="127" spans="1:10" ht="39" customHeight="1">
      <c r="A127" s="9" t="s">
        <v>215</v>
      </c>
      <c r="B127" s="11" t="s">
        <v>82</v>
      </c>
      <c r="C127" s="9" t="s">
        <v>23</v>
      </c>
      <c r="D127" s="9" t="s">
        <v>83</v>
      </c>
      <c r="E127" s="10" t="s">
        <v>55</v>
      </c>
      <c r="F127" s="11">
        <v>215.69</v>
      </c>
      <c r="G127" s="12">
        <v>15.36</v>
      </c>
      <c r="H127" s="12">
        <v>18.73</v>
      </c>
      <c r="I127" s="12">
        <v>4039.87</v>
      </c>
      <c r="J127" s="13">
        <v>1.7768754595943903E-3</v>
      </c>
    </row>
    <row r="128" spans="1:10" ht="39" customHeight="1">
      <c r="A128" s="9" t="s">
        <v>216</v>
      </c>
      <c r="B128" s="11" t="s">
        <v>33</v>
      </c>
      <c r="C128" s="9" t="s">
        <v>23</v>
      </c>
      <c r="D128" s="9" t="s">
        <v>34</v>
      </c>
      <c r="E128" s="10" t="s">
        <v>35</v>
      </c>
      <c r="F128" s="11">
        <v>2804.12</v>
      </c>
      <c r="G128" s="12">
        <v>2.5</v>
      </c>
      <c r="H128" s="12">
        <v>2.88</v>
      </c>
      <c r="I128" s="12">
        <v>8075.86</v>
      </c>
      <c r="J128" s="13">
        <v>3.5520443601204871E-3</v>
      </c>
    </row>
    <row r="129" spans="1:12" ht="39" customHeight="1">
      <c r="A129" s="9" t="s">
        <v>217</v>
      </c>
      <c r="B129" s="11" t="s">
        <v>93</v>
      </c>
      <c r="C129" s="9" t="s">
        <v>50</v>
      </c>
      <c r="D129" s="9" t="s">
        <v>94</v>
      </c>
      <c r="E129" s="10" t="s">
        <v>55</v>
      </c>
      <c r="F129" s="11">
        <v>215.69</v>
      </c>
      <c r="G129" s="12">
        <v>10.75</v>
      </c>
      <c r="H129" s="12">
        <v>13.11</v>
      </c>
      <c r="I129" s="12">
        <v>2827.69</v>
      </c>
      <c r="J129" s="13">
        <v>1.2437164978923731E-3</v>
      </c>
    </row>
    <row r="130" spans="1:12" ht="24" customHeight="1">
      <c r="A130" s="5" t="s">
        <v>218</v>
      </c>
      <c r="B130" s="5"/>
      <c r="C130" s="5"/>
      <c r="D130" s="5" t="s">
        <v>96</v>
      </c>
      <c r="E130" s="5"/>
      <c r="F130" s="6"/>
      <c r="G130" s="5">
        <v>1</v>
      </c>
      <c r="H130" s="5"/>
      <c r="I130" s="7">
        <v>14943.42</v>
      </c>
      <c r="J130" s="8">
        <v>6.572636317607251E-3</v>
      </c>
    </row>
    <row r="131" spans="1:12" ht="39" customHeight="1">
      <c r="A131" s="9" t="s">
        <v>219</v>
      </c>
      <c r="B131" s="11" t="s">
        <v>82</v>
      </c>
      <c r="C131" s="9" t="s">
        <v>23</v>
      </c>
      <c r="D131" s="9" t="s">
        <v>83</v>
      </c>
      <c r="E131" s="10" t="s">
        <v>55</v>
      </c>
      <c r="F131" s="11">
        <v>215.69</v>
      </c>
      <c r="G131" s="12">
        <v>15.36</v>
      </c>
      <c r="H131" s="12">
        <v>18.73</v>
      </c>
      <c r="I131" s="12">
        <v>4039.87</v>
      </c>
      <c r="J131" s="13">
        <v>1.7768754595943903E-3</v>
      </c>
    </row>
    <row r="132" spans="1:12" ht="39" customHeight="1">
      <c r="A132" s="9" t="s">
        <v>220</v>
      </c>
      <c r="B132" s="11" t="s">
        <v>33</v>
      </c>
      <c r="C132" s="9" t="s">
        <v>23</v>
      </c>
      <c r="D132" s="9" t="s">
        <v>34</v>
      </c>
      <c r="E132" s="10" t="s">
        <v>35</v>
      </c>
      <c r="F132" s="11">
        <v>2804.12</v>
      </c>
      <c r="G132" s="12">
        <v>2.5</v>
      </c>
      <c r="H132" s="12">
        <v>2.88</v>
      </c>
      <c r="I132" s="12">
        <v>8075.86</v>
      </c>
      <c r="J132" s="13">
        <v>3.5520443601204871E-3</v>
      </c>
    </row>
    <row r="133" spans="1:12" ht="39" customHeight="1">
      <c r="A133" s="9" t="s">
        <v>221</v>
      </c>
      <c r="B133" s="11" t="s">
        <v>93</v>
      </c>
      <c r="C133" s="9" t="s">
        <v>50</v>
      </c>
      <c r="D133" s="9" t="s">
        <v>94</v>
      </c>
      <c r="E133" s="10" t="s">
        <v>55</v>
      </c>
      <c r="F133" s="11">
        <v>215.69</v>
      </c>
      <c r="G133" s="12">
        <v>10.75</v>
      </c>
      <c r="H133" s="12">
        <v>13.11</v>
      </c>
      <c r="I133" s="12">
        <v>2827.69</v>
      </c>
      <c r="J133" s="13">
        <v>1.2437164978923731E-3</v>
      </c>
    </row>
    <row r="134" spans="1:12" ht="25.95" customHeight="1">
      <c r="A134" s="5" t="s">
        <v>222</v>
      </c>
      <c r="B134" s="5"/>
      <c r="C134" s="5"/>
      <c r="D134" s="5" t="s">
        <v>31</v>
      </c>
      <c r="E134" s="5"/>
      <c r="F134" s="6"/>
      <c r="G134" s="5">
        <v>1</v>
      </c>
      <c r="H134" s="5"/>
      <c r="I134" s="7">
        <v>10984.15</v>
      </c>
      <c r="J134" s="8">
        <v>4.8312115438129749E-3</v>
      </c>
    </row>
    <row r="135" spans="1:12" ht="25.95" customHeight="1">
      <c r="A135" s="9" t="s">
        <v>223</v>
      </c>
      <c r="B135" s="11" t="s">
        <v>102</v>
      </c>
      <c r="C135" s="9" t="s">
        <v>23</v>
      </c>
      <c r="D135" s="9" t="s">
        <v>103</v>
      </c>
      <c r="E135" s="10" t="s">
        <v>55</v>
      </c>
      <c r="F135" s="11">
        <v>43.13</v>
      </c>
      <c r="G135" s="12">
        <v>9.15</v>
      </c>
      <c r="H135" s="12">
        <v>11.16</v>
      </c>
      <c r="I135" s="12">
        <v>481.33</v>
      </c>
      <c r="J135" s="13">
        <v>2.1170568977877207E-4</v>
      </c>
    </row>
    <row r="136" spans="1:12" ht="39" customHeight="1">
      <c r="A136" s="9" t="s">
        <v>224</v>
      </c>
      <c r="B136" s="11" t="s">
        <v>33</v>
      </c>
      <c r="C136" s="9" t="s">
        <v>23</v>
      </c>
      <c r="D136" s="9" t="s">
        <v>34</v>
      </c>
      <c r="E136" s="10" t="s">
        <v>35</v>
      </c>
      <c r="F136" s="11">
        <v>1294.21</v>
      </c>
      <c r="G136" s="12">
        <v>2.5</v>
      </c>
      <c r="H136" s="12">
        <v>2.88</v>
      </c>
      <c r="I136" s="12">
        <v>3727.32</v>
      </c>
      <c r="J136" s="13">
        <v>1.6394050892863787E-3</v>
      </c>
    </row>
    <row r="137" spans="1:12" ht="39" customHeight="1">
      <c r="A137" s="9" t="s">
        <v>225</v>
      </c>
      <c r="B137" s="11" t="s">
        <v>37</v>
      </c>
      <c r="C137" s="9" t="s">
        <v>23</v>
      </c>
      <c r="D137" s="9" t="s">
        <v>38</v>
      </c>
      <c r="E137" s="10" t="s">
        <v>35</v>
      </c>
      <c r="F137" s="11">
        <v>4098.33</v>
      </c>
      <c r="G137" s="12">
        <v>0.99</v>
      </c>
      <c r="H137" s="12">
        <v>1.1399999999999999</v>
      </c>
      <c r="I137" s="12">
        <v>4672.09</v>
      </c>
      <c r="J137" s="13">
        <v>2.054947824067694E-3</v>
      </c>
    </row>
    <row r="138" spans="1:12" ht="39" customHeight="1">
      <c r="A138" s="9" t="s">
        <v>226</v>
      </c>
      <c r="B138" s="11" t="s">
        <v>40</v>
      </c>
      <c r="C138" s="9" t="s">
        <v>23</v>
      </c>
      <c r="D138" s="9" t="s">
        <v>41</v>
      </c>
      <c r="E138" s="10" t="s">
        <v>42</v>
      </c>
      <c r="F138" s="11">
        <v>155.29</v>
      </c>
      <c r="G138" s="12">
        <v>1.43</v>
      </c>
      <c r="H138" s="12">
        <v>1.64</v>
      </c>
      <c r="I138" s="12">
        <v>254.67</v>
      </c>
      <c r="J138" s="13">
        <v>1.1201273142326445E-4</v>
      </c>
    </row>
    <row r="139" spans="1:12" ht="52.05" customHeight="1">
      <c r="A139" s="9" t="s">
        <v>227</v>
      </c>
      <c r="B139" s="11" t="s">
        <v>44</v>
      </c>
      <c r="C139" s="9" t="s">
        <v>23</v>
      </c>
      <c r="D139" s="9" t="s">
        <v>45</v>
      </c>
      <c r="E139" s="10" t="s">
        <v>42</v>
      </c>
      <c r="F139" s="11">
        <v>2888.67</v>
      </c>
      <c r="G139" s="12">
        <v>0.56000000000000005</v>
      </c>
      <c r="H139" s="12">
        <v>0.64</v>
      </c>
      <c r="I139" s="12">
        <v>1848.74</v>
      </c>
      <c r="J139" s="13">
        <v>8.1314020925686548E-4</v>
      </c>
    </row>
    <row r="140" spans="1:12" ht="24" customHeight="1">
      <c r="A140" s="5" t="s">
        <v>228</v>
      </c>
      <c r="B140" s="5"/>
      <c r="C140" s="5"/>
      <c r="D140" s="5" t="s">
        <v>47</v>
      </c>
      <c r="E140" s="5"/>
      <c r="F140" s="6"/>
      <c r="G140" s="5">
        <v>1</v>
      </c>
      <c r="H140" s="5"/>
      <c r="I140" s="7">
        <v>125577.72</v>
      </c>
      <c r="J140" s="8">
        <v>5.523345279422745E-2</v>
      </c>
    </row>
    <row r="141" spans="1:12" ht="24" customHeight="1">
      <c r="A141" s="9" t="s">
        <v>229</v>
      </c>
      <c r="B141" s="11" t="s">
        <v>49</v>
      </c>
      <c r="C141" s="9" t="s">
        <v>50</v>
      </c>
      <c r="D141" s="9" t="s">
        <v>51</v>
      </c>
      <c r="E141" s="10" t="s">
        <v>25</v>
      </c>
      <c r="F141" s="11">
        <v>1438.01</v>
      </c>
      <c r="G141" s="12">
        <v>7.88</v>
      </c>
      <c r="H141" s="12">
        <v>9.61</v>
      </c>
      <c r="I141" s="12">
        <v>13819.27</v>
      </c>
      <c r="J141" s="13">
        <v>6.0781960143541673E-3</v>
      </c>
    </row>
    <row r="142" spans="1:12" ht="39" customHeight="1">
      <c r="A142" s="9" t="s">
        <v>230</v>
      </c>
      <c r="B142" s="11" t="s">
        <v>53</v>
      </c>
      <c r="C142" s="9" t="s">
        <v>23</v>
      </c>
      <c r="D142" s="9" t="s">
        <v>54</v>
      </c>
      <c r="E142" s="10" t="s">
        <v>55</v>
      </c>
      <c r="F142" s="11">
        <v>43.13</v>
      </c>
      <c r="G142" s="12">
        <v>2123.94</v>
      </c>
      <c r="H142" s="12">
        <v>2591.1999999999998</v>
      </c>
      <c r="I142" s="12">
        <v>111758.45</v>
      </c>
      <c r="J142" s="13">
        <v>4.9155256779873285E-2</v>
      </c>
      <c r="K142" s="161">
        <f>I142+I177+I212+I247</f>
        <v>402802.02</v>
      </c>
      <c r="L142" s="162">
        <f>K142/I117</f>
        <v>0.3198553797193569</v>
      </c>
    </row>
    <row r="143" spans="1:12" ht="24" customHeight="1">
      <c r="A143" s="5" t="s">
        <v>231</v>
      </c>
      <c r="B143" s="5"/>
      <c r="C143" s="5"/>
      <c r="D143" s="5" t="s">
        <v>57</v>
      </c>
      <c r="E143" s="5"/>
      <c r="F143" s="6"/>
      <c r="G143" s="5">
        <v>1</v>
      </c>
      <c r="H143" s="5"/>
      <c r="I143" s="7">
        <v>24256.799999999999</v>
      </c>
      <c r="J143" s="8">
        <v>1.0668985053551032E-2</v>
      </c>
    </row>
    <row r="144" spans="1:12" ht="52.05" customHeight="1">
      <c r="A144" s="9" t="s">
        <v>232</v>
      </c>
      <c r="B144" s="11" t="s">
        <v>59</v>
      </c>
      <c r="C144" s="9" t="s">
        <v>23</v>
      </c>
      <c r="D144" s="9" t="s">
        <v>60</v>
      </c>
      <c r="E144" s="10" t="s">
        <v>61</v>
      </c>
      <c r="F144" s="11">
        <v>674.07</v>
      </c>
      <c r="G144" s="12">
        <v>5.8</v>
      </c>
      <c r="H144" s="12">
        <v>7.07</v>
      </c>
      <c r="I144" s="12">
        <v>4765.67</v>
      </c>
      <c r="J144" s="13">
        <v>2.0961075657199854E-3</v>
      </c>
    </row>
    <row r="145" spans="1:10" ht="39" customHeight="1">
      <c r="A145" s="9" t="s">
        <v>233</v>
      </c>
      <c r="B145" s="11" t="s">
        <v>63</v>
      </c>
      <c r="C145" s="9" t="s">
        <v>23</v>
      </c>
      <c r="D145" s="9" t="s">
        <v>64</v>
      </c>
      <c r="E145" s="10" t="s">
        <v>25</v>
      </c>
      <c r="F145" s="11">
        <v>25.6</v>
      </c>
      <c r="G145" s="12">
        <v>25.5</v>
      </c>
      <c r="H145" s="12">
        <v>31.11</v>
      </c>
      <c r="I145" s="12">
        <v>796.41</v>
      </c>
      <c r="J145" s="13">
        <v>3.5028884215966566E-4</v>
      </c>
    </row>
    <row r="146" spans="1:10" ht="25.95" customHeight="1">
      <c r="A146" s="9" t="s">
        <v>234</v>
      </c>
      <c r="B146" s="11" t="s">
        <v>66</v>
      </c>
      <c r="C146" s="9" t="s">
        <v>50</v>
      </c>
      <c r="D146" s="9" t="s">
        <v>67</v>
      </c>
      <c r="E146" s="10" t="s">
        <v>68</v>
      </c>
      <c r="F146" s="11">
        <v>16</v>
      </c>
      <c r="G146" s="12">
        <v>286.64</v>
      </c>
      <c r="H146" s="12">
        <v>349.7</v>
      </c>
      <c r="I146" s="12">
        <v>5595.2</v>
      </c>
      <c r="J146" s="13">
        <v>2.4609637368337429E-3</v>
      </c>
    </row>
    <row r="147" spans="1:10" ht="25.95" customHeight="1">
      <c r="A147" s="9" t="s">
        <v>235</v>
      </c>
      <c r="B147" s="11" t="s">
        <v>70</v>
      </c>
      <c r="C147" s="9" t="s">
        <v>71</v>
      </c>
      <c r="D147" s="9" t="s">
        <v>72</v>
      </c>
      <c r="E147" s="10" t="s">
        <v>73</v>
      </c>
      <c r="F147" s="11">
        <v>102.4</v>
      </c>
      <c r="G147" s="12">
        <v>97.52</v>
      </c>
      <c r="H147" s="12">
        <v>118.97</v>
      </c>
      <c r="I147" s="12">
        <v>12182.52</v>
      </c>
      <c r="J147" s="13">
        <v>5.3582963867693399E-3</v>
      </c>
    </row>
    <row r="148" spans="1:10" ht="25.95" customHeight="1">
      <c r="A148" s="9" t="s">
        <v>236</v>
      </c>
      <c r="B148" s="11" t="s">
        <v>75</v>
      </c>
      <c r="C148" s="9" t="s">
        <v>50</v>
      </c>
      <c r="D148" s="9" t="s">
        <v>76</v>
      </c>
      <c r="E148" s="10" t="s">
        <v>68</v>
      </c>
      <c r="F148" s="11">
        <v>2</v>
      </c>
      <c r="G148" s="12">
        <v>375.82</v>
      </c>
      <c r="H148" s="12">
        <v>458.5</v>
      </c>
      <c r="I148" s="12">
        <v>917</v>
      </c>
      <c r="J148" s="13">
        <v>4.033285220682982E-4</v>
      </c>
    </row>
    <row r="149" spans="1:10" ht="24" customHeight="1">
      <c r="A149" s="5" t="s">
        <v>237</v>
      </c>
      <c r="B149" s="5"/>
      <c r="C149" s="5"/>
      <c r="D149" s="5" t="s">
        <v>118</v>
      </c>
      <c r="E149" s="5"/>
      <c r="F149" s="6"/>
      <c r="G149" s="5">
        <v>1</v>
      </c>
      <c r="H149" s="5"/>
      <c r="I149" s="7">
        <v>60850.53</v>
      </c>
      <c r="J149" s="8">
        <v>2.6764181387102119E-2</v>
      </c>
    </row>
    <row r="150" spans="1:10" ht="64.95" customHeight="1">
      <c r="A150" s="9" t="s">
        <v>238</v>
      </c>
      <c r="B150" s="11" t="s">
        <v>120</v>
      </c>
      <c r="C150" s="9" t="s">
        <v>23</v>
      </c>
      <c r="D150" s="9" t="s">
        <v>121</v>
      </c>
      <c r="E150" s="10" t="s">
        <v>61</v>
      </c>
      <c r="F150" s="11">
        <v>449.38</v>
      </c>
      <c r="G150" s="12">
        <v>57.2</v>
      </c>
      <c r="H150" s="12">
        <v>69.78</v>
      </c>
      <c r="I150" s="12">
        <v>31357.73</v>
      </c>
      <c r="J150" s="13">
        <v>1.3792221260977903E-2</v>
      </c>
    </row>
    <row r="151" spans="1:10" ht="39" customHeight="1">
      <c r="A151" s="9" t="s">
        <v>239</v>
      </c>
      <c r="B151" s="11" t="s">
        <v>123</v>
      </c>
      <c r="C151" s="9" t="s">
        <v>23</v>
      </c>
      <c r="D151" s="9" t="s">
        <v>124</v>
      </c>
      <c r="E151" s="10" t="s">
        <v>61</v>
      </c>
      <c r="F151" s="11">
        <v>449.38</v>
      </c>
      <c r="G151" s="12">
        <v>53.8</v>
      </c>
      <c r="H151" s="12">
        <v>65.63</v>
      </c>
      <c r="I151" s="12">
        <v>29492.799999999999</v>
      </c>
      <c r="J151" s="13">
        <v>1.2971960126124216E-2</v>
      </c>
    </row>
    <row r="152" spans="1:10" ht="24" customHeight="1">
      <c r="A152" s="5" t="s">
        <v>240</v>
      </c>
      <c r="B152" s="5"/>
      <c r="C152" s="5"/>
      <c r="D152" s="5" t="s">
        <v>126</v>
      </c>
      <c r="E152" s="5"/>
      <c r="F152" s="6"/>
      <c r="G152" s="5">
        <v>1</v>
      </c>
      <c r="H152" s="5"/>
      <c r="I152" s="7">
        <v>55506.94</v>
      </c>
      <c r="J152" s="8">
        <v>2.4413884487168708E-2</v>
      </c>
    </row>
    <row r="153" spans="1:10" ht="39" customHeight="1">
      <c r="A153" s="9" t="s">
        <v>241</v>
      </c>
      <c r="B153" s="11" t="s">
        <v>128</v>
      </c>
      <c r="C153" s="9" t="s">
        <v>23</v>
      </c>
      <c r="D153" s="9" t="s">
        <v>129</v>
      </c>
      <c r="E153" s="10" t="s">
        <v>55</v>
      </c>
      <c r="F153" s="11">
        <v>29.55</v>
      </c>
      <c r="G153" s="12">
        <v>776.07</v>
      </c>
      <c r="H153" s="12">
        <v>946.8</v>
      </c>
      <c r="I153" s="12">
        <v>27977.94</v>
      </c>
      <c r="J153" s="13">
        <v>1.2305671963702861E-2</v>
      </c>
    </row>
    <row r="154" spans="1:10" ht="52.05" customHeight="1">
      <c r="A154" s="9" t="s">
        <v>242</v>
      </c>
      <c r="B154" s="11" t="s">
        <v>131</v>
      </c>
      <c r="C154" s="9" t="s">
        <v>50</v>
      </c>
      <c r="D154" s="9" t="s">
        <v>132</v>
      </c>
      <c r="E154" s="10" t="s">
        <v>68</v>
      </c>
      <c r="F154" s="11">
        <v>8</v>
      </c>
      <c r="G154" s="12">
        <v>335.54</v>
      </c>
      <c r="H154" s="12">
        <v>409.35</v>
      </c>
      <c r="I154" s="12">
        <v>3274.8</v>
      </c>
      <c r="J154" s="13">
        <v>1.4403710404244962E-3</v>
      </c>
    </row>
    <row r="155" spans="1:10" ht="25.95" customHeight="1">
      <c r="A155" s="9" t="s">
        <v>243</v>
      </c>
      <c r="B155" s="11" t="s">
        <v>134</v>
      </c>
      <c r="C155" s="9" t="s">
        <v>23</v>
      </c>
      <c r="D155" s="9" t="s">
        <v>135</v>
      </c>
      <c r="E155" s="10" t="s">
        <v>25</v>
      </c>
      <c r="F155" s="11">
        <v>112.34</v>
      </c>
      <c r="G155" s="12">
        <v>176.97</v>
      </c>
      <c r="H155" s="12">
        <v>215.9</v>
      </c>
      <c r="I155" s="12">
        <v>24254.2</v>
      </c>
      <c r="J155" s="13">
        <v>1.0667841483041351E-2</v>
      </c>
    </row>
    <row r="156" spans="1:10" ht="25.95" customHeight="1">
      <c r="A156" s="5" t="s">
        <v>244</v>
      </c>
      <c r="B156" s="5"/>
      <c r="C156" s="5"/>
      <c r="D156" s="5" t="s">
        <v>245</v>
      </c>
      <c r="E156" s="5"/>
      <c r="F156" s="6"/>
      <c r="G156" s="5">
        <v>1</v>
      </c>
      <c r="H156" s="5"/>
      <c r="I156" s="7">
        <v>203564.56</v>
      </c>
      <c r="J156" s="8">
        <v>8.953477985854244E-2</v>
      </c>
    </row>
    <row r="157" spans="1:10" ht="24" customHeight="1">
      <c r="A157" s="5" t="s">
        <v>246</v>
      </c>
      <c r="B157" s="5"/>
      <c r="C157" s="5"/>
      <c r="D157" s="5" t="s">
        <v>80</v>
      </c>
      <c r="E157" s="5"/>
      <c r="F157" s="6"/>
      <c r="G157" s="5">
        <v>1</v>
      </c>
      <c r="H157" s="5"/>
      <c r="I157" s="7">
        <v>19598.8</v>
      </c>
      <c r="J157" s="8">
        <v>8.6202345019761872E-3</v>
      </c>
    </row>
    <row r="158" spans="1:10" ht="39" customHeight="1">
      <c r="A158" s="9" t="s">
        <v>247</v>
      </c>
      <c r="B158" s="11" t="s">
        <v>82</v>
      </c>
      <c r="C158" s="9" t="s">
        <v>23</v>
      </c>
      <c r="D158" s="9" t="s">
        <v>83</v>
      </c>
      <c r="E158" s="10" t="s">
        <v>55</v>
      </c>
      <c r="F158" s="11">
        <v>296.32</v>
      </c>
      <c r="G158" s="12">
        <v>15.36</v>
      </c>
      <c r="H158" s="12">
        <v>18.73</v>
      </c>
      <c r="I158" s="12">
        <v>5550.07</v>
      </c>
      <c r="J158" s="13">
        <v>2.4411139917945475E-3</v>
      </c>
    </row>
    <row r="159" spans="1:10" ht="25.95" customHeight="1">
      <c r="A159" s="9" t="s">
        <v>248</v>
      </c>
      <c r="B159" s="11" t="s">
        <v>85</v>
      </c>
      <c r="C159" s="9" t="s">
        <v>23</v>
      </c>
      <c r="D159" s="9" t="s">
        <v>86</v>
      </c>
      <c r="E159" s="10" t="s">
        <v>25</v>
      </c>
      <c r="F159" s="11">
        <v>897.96</v>
      </c>
      <c r="G159" s="12">
        <v>2.7</v>
      </c>
      <c r="H159" s="12">
        <v>3.29</v>
      </c>
      <c r="I159" s="12">
        <v>2954.28</v>
      </c>
      <c r="J159" s="13">
        <v>1.2993951866695007E-3</v>
      </c>
    </row>
    <row r="160" spans="1:10" ht="39" customHeight="1">
      <c r="A160" s="9" t="s">
        <v>249</v>
      </c>
      <c r="B160" s="11" t="s">
        <v>33</v>
      </c>
      <c r="C160" s="9" t="s">
        <v>23</v>
      </c>
      <c r="D160" s="9" t="s">
        <v>34</v>
      </c>
      <c r="E160" s="10" t="s">
        <v>35</v>
      </c>
      <c r="F160" s="11">
        <v>3852.24</v>
      </c>
      <c r="G160" s="12">
        <v>2.5</v>
      </c>
      <c r="H160" s="12">
        <v>2.88</v>
      </c>
      <c r="I160" s="12">
        <v>11094.45</v>
      </c>
      <c r="J160" s="13">
        <v>4.8797253235121386E-3</v>
      </c>
    </row>
    <row r="161" spans="1:10" ht="24" customHeight="1">
      <c r="A161" s="5" t="s">
        <v>250</v>
      </c>
      <c r="B161" s="5"/>
      <c r="C161" s="5"/>
      <c r="D161" s="5" t="s">
        <v>89</v>
      </c>
      <c r="E161" s="5"/>
      <c r="F161" s="6"/>
      <c r="G161" s="5">
        <v>1</v>
      </c>
      <c r="H161" s="5"/>
      <c r="I161" s="7">
        <v>8398.26</v>
      </c>
      <c r="J161" s="8">
        <v>3.6938471033209448E-3</v>
      </c>
    </row>
    <row r="162" spans="1:10" ht="39" customHeight="1">
      <c r="A162" s="9" t="s">
        <v>251</v>
      </c>
      <c r="B162" s="11" t="s">
        <v>82</v>
      </c>
      <c r="C162" s="9" t="s">
        <v>23</v>
      </c>
      <c r="D162" s="9" t="s">
        <v>83</v>
      </c>
      <c r="E162" s="10" t="s">
        <v>55</v>
      </c>
      <c r="F162" s="11">
        <v>121.22</v>
      </c>
      <c r="G162" s="12">
        <v>15.36</v>
      </c>
      <c r="H162" s="12">
        <v>18.73</v>
      </c>
      <c r="I162" s="12">
        <v>2270.4499999999998</v>
      </c>
      <c r="J162" s="13">
        <v>9.9862294757902697E-4</v>
      </c>
    </row>
    <row r="163" spans="1:10" ht="39" customHeight="1">
      <c r="A163" s="9" t="s">
        <v>252</v>
      </c>
      <c r="B163" s="11" t="s">
        <v>33</v>
      </c>
      <c r="C163" s="9" t="s">
        <v>23</v>
      </c>
      <c r="D163" s="9" t="s">
        <v>34</v>
      </c>
      <c r="E163" s="10" t="s">
        <v>35</v>
      </c>
      <c r="F163" s="11">
        <v>1575.91</v>
      </c>
      <c r="G163" s="12">
        <v>2.5</v>
      </c>
      <c r="H163" s="12">
        <v>2.88</v>
      </c>
      <c r="I163" s="12">
        <v>4538.62</v>
      </c>
      <c r="J163" s="13">
        <v>1.9962430717880256E-3</v>
      </c>
    </row>
    <row r="164" spans="1:10" ht="39" customHeight="1">
      <c r="A164" s="9" t="s">
        <v>253</v>
      </c>
      <c r="B164" s="11" t="s">
        <v>93</v>
      </c>
      <c r="C164" s="9" t="s">
        <v>50</v>
      </c>
      <c r="D164" s="9" t="s">
        <v>94</v>
      </c>
      <c r="E164" s="10" t="s">
        <v>55</v>
      </c>
      <c r="F164" s="11">
        <v>121.22</v>
      </c>
      <c r="G164" s="12">
        <v>10.75</v>
      </c>
      <c r="H164" s="12">
        <v>13.11</v>
      </c>
      <c r="I164" s="12">
        <v>1589.19</v>
      </c>
      <c r="J164" s="13">
        <v>6.989810839538919E-4</v>
      </c>
    </row>
    <row r="165" spans="1:10" ht="24" customHeight="1">
      <c r="A165" s="5" t="s">
        <v>254</v>
      </c>
      <c r="B165" s="5"/>
      <c r="C165" s="5"/>
      <c r="D165" s="5" t="s">
        <v>96</v>
      </c>
      <c r="E165" s="5"/>
      <c r="F165" s="6"/>
      <c r="G165" s="5">
        <v>1</v>
      </c>
      <c r="H165" s="5"/>
      <c r="I165" s="7">
        <v>8398.26</v>
      </c>
      <c r="J165" s="8">
        <v>3.6938471033209448E-3</v>
      </c>
    </row>
    <row r="166" spans="1:10" ht="39" customHeight="1">
      <c r="A166" s="9" t="s">
        <v>255</v>
      </c>
      <c r="B166" s="11" t="s">
        <v>82</v>
      </c>
      <c r="C166" s="9" t="s">
        <v>23</v>
      </c>
      <c r="D166" s="9" t="s">
        <v>83</v>
      </c>
      <c r="E166" s="10" t="s">
        <v>55</v>
      </c>
      <c r="F166" s="11">
        <v>121.22</v>
      </c>
      <c r="G166" s="12">
        <v>15.36</v>
      </c>
      <c r="H166" s="12">
        <v>18.73</v>
      </c>
      <c r="I166" s="12">
        <v>2270.4499999999998</v>
      </c>
      <c r="J166" s="13">
        <v>9.9862294757902697E-4</v>
      </c>
    </row>
    <row r="167" spans="1:10" ht="39" customHeight="1">
      <c r="A167" s="9" t="s">
        <v>256</v>
      </c>
      <c r="B167" s="11" t="s">
        <v>33</v>
      </c>
      <c r="C167" s="9" t="s">
        <v>23</v>
      </c>
      <c r="D167" s="9" t="s">
        <v>34</v>
      </c>
      <c r="E167" s="10" t="s">
        <v>35</v>
      </c>
      <c r="F167" s="11">
        <v>1575.91</v>
      </c>
      <c r="G167" s="12">
        <v>2.5</v>
      </c>
      <c r="H167" s="12">
        <v>2.88</v>
      </c>
      <c r="I167" s="12">
        <v>4538.62</v>
      </c>
      <c r="J167" s="13">
        <v>1.9962430717880256E-3</v>
      </c>
    </row>
    <row r="168" spans="1:10" ht="39" customHeight="1">
      <c r="A168" s="9" t="s">
        <v>257</v>
      </c>
      <c r="B168" s="11" t="s">
        <v>93</v>
      </c>
      <c r="C168" s="9" t="s">
        <v>50</v>
      </c>
      <c r="D168" s="9" t="s">
        <v>94</v>
      </c>
      <c r="E168" s="10" t="s">
        <v>55</v>
      </c>
      <c r="F168" s="11">
        <v>121.22</v>
      </c>
      <c r="G168" s="12">
        <v>10.75</v>
      </c>
      <c r="H168" s="12">
        <v>13.11</v>
      </c>
      <c r="I168" s="12">
        <v>1589.19</v>
      </c>
      <c r="J168" s="13">
        <v>6.989810839538919E-4</v>
      </c>
    </row>
    <row r="169" spans="1:10" ht="25.95" customHeight="1">
      <c r="A169" s="5" t="s">
        <v>258</v>
      </c>
      <c r="B169" s="5"/>
      <c r="C169" s="5"/>
      <c r="D169" s="5" t="s">
        <v>31</v>
      </c>
      <c r="E169" s="5"/>
      <c r="F169" s="6"/>
      <c r="G169" s="5">
        <v>1</v>
      </c>
      <c r="H169" s="5"/>
      <c r="I169" s="7">
        <v>6173.07</v>
      </c>
      <c r="J169" s="8">
        <v>2.7151310793065973E-3</v>
      </c>
    </row>
    <row r="170" spans="1:10" ht="25.95" customHeight="1">
      <c r="A170" s="9" t="s">
        <v>259</v>
      </c>
      <c r="B170" s="11" t="s">
        <v>102</v>
      </c>
      <c r="C170" s="9" t="s">
        <v>23</v>
      </c>
      <c r="D170" s="9" t="s">
        <v>103</v>
      </c>
      <c r="E170" s="10" t="s">
        <v>55</v>
      </c>
      <c r="F170" s="11">
        <v>24.24</v>
      </c>
      <c r="G170" s="12">
        <v>9.15</v>
      </c>
      <c r="H170" s="12">
        <v>11.16</v>
      </c>
      <c r="I170" s="12">
        <v>270.51</v>
      </c>
      <c r="J170" s="13">
        <v>1.189797148360909E-4</v>
      </c>
    </row>
    <row r="171" spans="1:10" ht="39" customHeight="1">
      <c r="A171" s="9" t="s">
        <v>260</v>
      </c>
      <c r="B171" s="11" t="s">
        <v>33</v>
      </c>
      <c r="C171" s="9" t="s">
        <v>23</v>
      </c>
      <c r="D171" s="9" t="s">
        <v>34</v>
      </c>
      <c r="E171" s="10" t="s">
        <v>35</v>
      </c>
      <c r="F171" s="11">
        <v>727.34</v>
      </c>
      <c r="G171" s="12">
        <v>2.5</v>
      </c>
      <c r="H171" s="12">
        <v>2.88</v>
      </c>
      <c r="I171" s="12">
        <v>2094.73</v>
      </c>
      <c r="J171" s="13">
        <v>9.213351745170407E-4</v>
      </c>
    </row>
    <row r="172" spans="1:10" ht="39" customHeight="1">
      <c r="A172" s="9" t="s">
        <v>261</v>
      </c>
      <c r="B172" s="11" t="s">
        <v>37</v>
      </c>
      <c r="C172" s="9" t="s">
        <v>23</v>
      </c>
      <c r="D172" s="9" t="s">
        <v>38</v>
      </c>
      <c r="E172" s="10" t="s">
        <v>35</v>
      </c>
      <c r="F172" s="11">
        <v>2303.2600000000002</v>
      </c>
      <c r="G172" s="12">
        <v>0.99</v>
      </c>
      <c r="H172" s="12">
        <v>1.1399999999999999</v>
      </c>
      <c r="I172" s="12">
        <v>2625.71</v>
      </c>
      <c r="J172" s="13">
        <v>1.1548786626826078E-3</v>
      </c>
    </row>
    <row r="173" spans="1:10" ht="39" customHeight="1">
      <c r="A173" s="9" t="s">
        <v>262</v>
      </c>
      <c r="B173" s="11" t="s">
        <v>40</v>
      </c>
      <c r="C173" s="9" t="s">
        <v>23</v>
      </c>
      <c r="D173" s="9" t="s">
        <v>41</v>
      </c>
      <c r="E173" s="10" t="s">
        <v>42</v>
      </c>
      <c r="F173" s="11">
        <v>87.28</v>
      </c>
      <c r="G173" s="12">
        <v>1.43</v>
      </c>
      <c r="H173" s="12">
        <v>1.64</v>
      </c>
      <c r="I173" s="12">
        <v>143.13</v>
      </c>
      <c r="J173" s="13">
        <v>6.2953556557944959E-5</v>
      </c>
    </row>
    <row r="174" spans="1:10" ht="52.05" customHeight="1">
      <c r="A174" s="9" t="s">
        <v>263</v>
      </c>
      <c r="B174" s="11" t="s">
        <v>44</v>
      </c>
      <c r="C174" s="9" t="s">
        <v>23</v>
      </c>
      <c r="D174" s="9" t="s">
        <v>45</v>
      </c>
      <c r="E174" s="10" t="s">
        <v>42</v>
      </c>
      <c r="F174" s="11">
        <v>1623.43</v>
      </c>
      <c r="G174" s="12">
        <v>0.56000000000000005</v>
      </c>
      <c r="H174" s="12">
        <v>0.64</v>
      </c>
      <c r="I174" s="12">
        <v>1038.99</v>
      </c>
      <c r="J174" s="13">
        <v>4.5698397071291294E-4</v>
      </c>
    </row>
    <row r="175" spans="1:10" ht="24" customHeight="1">
      <c r="A175" s="5" t="s">
        <v>264</v>
      </c>
      <c r="B175" s="5"/>
      <c r="C175" s="5"/>
      <c r="D175" s="5" t="s">
        <v>47</v>
      </c>
      <c r="E175" s="5"/>
      <c r="F175" s="6"/>
      <c r="G175" s="5">
        <v>1</v>
      </c>
      <c r="H175" s="5"/>
      <c r="I175" s="7">
        <v>70577.09</v>
      </c>
      <c r="J175" s="8">
        <v>3.1042261070426683E-2</v>
      </c>
    </row>
    <row r="176" spans="1:10" ht="24" customHeight="1">
      <c r="A176" s="9" t="s">
        <v>265</v>
      </c>
      <c r="B176" s="11" t="s">
        <v>49</v>
      </c>
      <c r="C176" s="9" t="s">
        <v>50</v>
      </c>
      <c r="D176" s="9" t="s">
        <v>51</v>
      </c>
      <c r="E176" s="10" t="s">
        <v>25</v>
      </c>
      <c r="F176" s="11">
        <v>808.16</v>
      </c>
      <c r="G176" s="12">
        <v>7.88</v>
      </c>
      <c r="H176" s="12">
        <v>9.61</v>
      </c>
      <c r="I176" s="12">
        <v>7766.41</v>
      </c>
      <c r="J176" s="13">
        <v>3.4159374777278646E-3</v>
      </c>
    </row>
    <row r="177" spans="1:10" ht="39" customHeight="1">
      <c r="A177" s="9" t="s">
        <v>266</v>
      </c>
      <c r="B177" s="11" t="s">
        <v>53</v>
      </c>
      <c r="C177" s="9" t="s">
        <v>23</v>
      </c>
      <c r="D177" s="9" t="s">
        <v>54</v>
      </c>
      <c r="E177" s="10" t="s">
        <v>55</v>
      </c>
      <c r="F177" s="11">
        <v>24.24</v>
      </c>
      <c r="G177" s="12">
        <v>2123.94</v>
      </c>
      <c r="H177" s="12">
        <v>2591.1999999999998</v>
      </c>
      <c r="I177" s="12">
        <v>62810.68</v>
      </c>
      <c r="J177" s="13">
        <v>2.7626323592698818E-2</v>
      </c>
    </row>
    <row r="178" spans="1:10" ht="24" customHeight="1">
      <c r="A178" s="5" t="s">
        <v>267</v>
      </c>
      <c r="B178" s="5"/>
      <c r="C178" s="5"/>
      <c r="D178" s="5" t="s">
        <v>57</v>
      </c>
      <c r="E178" s="5"/>
      <c r="F178" s="6"/>
      <c r="G178" s="5">
        <v>1</v>
      </c>
      <c r="H178" s="5"/>
      <c r="I178" s="7">
        <v>13026.43</v>
      </c>
      <c r="J178" s="8">
        <v>5.7294773824712562E-3</v>
      </c>
    </row>
    <row r="179" spans="1:10" ht="52.05" customHeight="1">
      <c r="A179" s="9" t="s">
        <v>268</v>
      </c>
      <c r="B179" s="11" t="s">
        <v>59</v>
      </c>
      <c r="C179" s="9" t="s">
        <v>23</v>
      </c>
      <c r="D179" s="9" t="s">
        <v>60</v>
      </c>
      <c r="E179" s="10" t="s">
        <v>61</v>
      </c>
      <c r="F179" s="11">
        <v>448.98</v>
      </c>
      <c r="G179" s="12">
        <v>5.8</v>
      </c>
      <c r="H179" s="12">
        <v>7.07</v>
      </c>
      <c r="I179" s="12">
        <v>3174.28</v>
      </c>
      <c r="J179" s="13">
        <v>1.396158845180979E-3</v>
      </c>
    </row>
    <row r="180" spans="1:10" ht="39" customHeight="1">
      <c r="A180" s="9" t="s">
        <v>269</v>
      </c>
      <c r="B180" s="11" t="s">
        <v>63</v>
      </c>
      <c r="C180" s="9" t="s">
        <v>23</v>
      </c>
      <c r="D180" s="9" t="s">
        <v>64</v>
      </c>
      <c r="E180" s="10" t="s">
        <v>25</v>
      </c>
      <c r="F180" s="11">
        <v>9.6</v>
      </c>
      <c r="G180" s="12">
        <v>25.5</v>
      </c>
      <c r="H180" s="12">
        <v>31.11</v>
      </c>
      <c r="I180" s="12">
        <v>298.64999999999998</v>
      </c>
      <c r="J180" s="13">
        <v>1.3135666642933181E-4</v>
      </c>
    </row>
    <row r="181" spans="1:10" ht="25.95" customHeight="1">
      <c r="A181" s="9" t="s">
        <v>270</v>
      </c>
      <c r="B181" s="11" t="s">
        <v>66</v>
      </c>
      <c r="C181" s="9" t="s">
        <v>50</v>
      </c>
      <c r="D181" s="9" t="s">
        <v>67</v>
      </c>
      <c r="E181" s="10" t="s">
        <v>68</v>
      </c>
      <c r="F181" s="11">
        <v>10</v>
      </c>
      <c r="G181" s="12">
        <v>286.64</v>
      </c>
      <c r="H181" s="12">
        <v>349.7</v>
      </c>
      <c r="I181" s="12">
        <v>3497</v>
      </c>
      <c r="J181" s="13">
        <v>1.5381023355210894E-3</v>
      </c>
    </row>
    <row r="182" spans="1:10" ht="25.95" customHeight="1">
      <c r="A182" s="9" t="s">
        <v>271</v>
      </c>
      <c r="B182" s="11" t="s">
        <v>70</v>
      </c>
      <c r="C182" s="9" t="s">
        <v>71</v>
      </c>
      <c r="D182" s="9" t="s">
        <v>72</v>
      </c>
      <c r="E182" s="10" t="s">
        <v>73</v>
      </c>
      <c r="F182" s="11">
        <v>43.2</v>
      </c>
      <c r="G182" s="12">
        <v>97.52</v>
      </c>
      <c r="H182" s="12">
        <v>118.97</v>
      </c>
      <c r="I182" s="12">
        <v>5139.5</v>
      </c>
      <c r="J182" s="13">
        <v>2.260531013271558E-3</v>
      </c>
    </row>
    <row r="183" spans="1:10" ht="25.95" customHeight="1">
      <c r="A183" s="9" t="s">
        <v>272</v>
      </c>
      <c r="B183" s="11" t="s">
        <v>75</v>
      </c>
      <c r="C183" s="9" t="s">
        <v>50</v>
      </c>
      <c r="D183" s="9" t="s">
        <v>76</v>
      </c>
      <c r="E183" s="10" t="s">
        <v>68</v>
      </c>
      <c r="F183" s="11">
        <v>2</v>
      </c>
      <c r="G183" s="12">
        <v>375.82</v>
      </c>
      <c r="H183" s="12">
        <v>458.5</v>
      </c>
      <c r="I183" s="12">
        <v>917</v>
      </c>
      <c r="J183" s="13">
        <v>4.033285220682982E-4</v>
      </c>
    </row>
    <row r="184" spans="1:10" ht="24" customHeight="1">
      <c r="A184" s="5" t="s">
        <v>273</v>
      </c>
      <c r="B184" s="5"/>
      <c r="C184" s="5"/>
      <c r="D184" s="5" t="s">
        <v>118</v>
      </c>
      <c r="E184" s="5"/>
      <c r="F184" s="6"/>
      <c r="G184" s="5">
        <v>1</v>
      </c>
      <c r="H184" s="5"/>
      <c r="I184" s="7">
        <v>40530.910000000003</v>
      </c>
      <c r="J184" s="8">
        <v>1.7826905156361188E-2</v>
      </c>
    </row>
    <row r="185" spans="1:10" ht="64.95" customHeight="1">
      <c r="A185" s="9" t="s">
        <v>274</v>
      </c>
      <c r="B185" s="11" t="s">
        <v>120</v>
      </c>
      <c r="C185" s="9" t="s">
        <v>23</v>
      </c>
      <c r="D185" s="9" t="s">
        <v>121</v>
      </c>
      <c r="E185" s="10" t="s">
        <v>61</v>
      </c>
      <c r="F185" s="11">
        <v>299.32</v>
      </c>
      <c r="G185" s="12">
        <v>57.2</v>
      </c>
      <c r="H185" s="12">
        <v>69.78</v>
      </c>
      <c r="I185" s="12">
        <v>20886.54</v>
      </c>
      <c r="J185" s="13">
        <v>9.1866273820287829E-3</v>
      </c>
    </row>
    <row r="186" spans="1:10" ht="39" customHeight="1">
      <c r="A186" s="9" t="s">
        <v>275</v>
      </c>
      <c r="B186" s="11" t="s">
        <v>123</v>
      </c>
      <c r="C186" s="9" t="s">
        <v>23</v>
      </c>
      <c r="D186" s="9" t="s">
        <v>124</v>
      </c>
      <c r="E186" s="10" t="s">
        <v>61</v>
      </c>
      <c r="F186" s="11">
        <v>299.32</v>
      </c>
      <c r="G186" s="12">
        <v>53.8</v>
      </c>
      <c r="H186" s="12">
        <v>65.63</v>
      </c>
      <c r="I186" s="12">
        <v>19644.37</v>
      </c>
      <c r="J186" s="13">
        <v>8.6402777743324055E-3</v>
      </c>
    </row>
    <row r="187" spans="1:10" ht="24" customHeight="1">
      <c r="A187" s="5" t="s">
        <v>276</v>
      </c>
      <c r="B187" s="5"/>
      <c r="C187" s="5"/>
      <c r="D187" s="5" t="s">
        <v>126</v>
      </c>
      <c r="E187" s="5"/>
      <c r="F187" s="6"/>
      <c r="G187" s="5">
        <v>1</v>
      </c>
      <c r="H187" s="5"/>
      <c r="I187" s="7">
        <v>36861.74</v>
      </c>
      <c r="J187" s="8">
        <v>1.6213076461358639E-2</v>
      </c>
    </row>
    <row r="188" spans="1:10" ht="39" customHeight="1">
      <c r="A188" s="9" t="s">
        <v>277</v>
      </c>
      <c r="B188" s="11" t="s">
        <v>128</v>
      </c>
      <c r="C188" s="9" t="s">
        <v>23</v>
      </c>
      <c r="D188" s="9" t="s">
        <v>129</v>
      </c>
      <c r="E188" s="10" t="s">
        <v>55</v>
      </c>
      <c r="F188" s="11">
        <v>20.14</v>
      </c>
      <c r="G188" s="12">
        <v>776.07</v>
      </c>
      <c r="H188" s="12">
        <v>946.8</v>
      </c>
      <c r="I188" s="12">
        <v>19068.55</v>
      </c>
      <c r="J188" s="13">
        <v>8.3870120932229529E-3</v>
      </c>
    </row>
    <row r="189" spans="1:10" ht="52.05" customHeight="1">
      <c r="A189" s="9" t="s">
        <v>278</v>
      </c>
      <c r="B189" s="11" t="s">
        <v>131</v>
      </c>
      <c r="C189" s="9" t="s">
        <v>50</v>
      </c>
      <c r="D189" s="9" t="s">
        <v>132</v>
      </c>
      <c r="E189" s="10" t="s">
        <v>68</v>
      </c>
      <c r="F189" s="11">
        <v>4</v>
      </c>
      <c r="G189" s="12">
        <v>335.54</v>
      </c>
      <c r="H189" s="12">
        <v>409.35</v>
      </c>
      <c r="I189" s="12">
        <v>1637.4</v>
      </c>
      <c r="J189" s="13">
        <v>7.2018552021224809E-4</v>
      </c>
    </row>
    <row r="190" spans="1:10" ht="25.95" customHeight="1">
      <c r="A190" s="9" t="s">
        <v>279</v>
      </c>
      <c r="B190" s="11" t="s">
        <v>134</v>
      </c>
      <c r="C190" s="9" t="s">
        <v>23</v>
      </c>
      <c r="D190" s="9" t="s">
        <v>135</v>
      </c>
      <c r="E190" s="10" t="s">
        <v>25</v>
      </c>
      <c r="F190" s="11">
        <v>74.83</v>
      </c>
      <c r="G190" s="12">
        <v>176.97</v>
      </c>
      <c r="H190" s="12">
        <v>215.9</v>
      </c>
      <c r="I190" s="12">
        <v>16155.79</v>
      </c>
      <c r="J190" s="13">
        <v>7.1058788479234367E-3</v>
      </c>
    </row>
    <row r="191" spans="1:10" ht="24" customHeight="1">
      <c r="A191" s="5" t="s">
        <v>280</v>
      </c>
      <c r="B191" s="5"/>
      <c r="C191" s="5"/>
      <c r="D191" s="5" t="s">
        <v>281</v>
      </c>
      <c r="E191" s="5"/>
      <c r="F191" s="6"/>
      <c r="G191" s="5">
        <v>1</v>
      </c>
      <c r="H191" s="5"/>
      <c r="I191" s="7">
        <v>312995.74</v>
      </c>
      <c r="J191" s="8">
        <v>0.13766642227685205</v>
      </c>
    </row>
    <row r="192" spans="1:10" ht="24" customHeight="1">
      <c r="A192" s="5" t="s">
        <v>282</v>
      </c>
      <c r="B192" s="5"/>
      <c r="C192" s="5"/>
      <c r="D192" s="5" t="s">
        <v>80</v>
      </c>
      <c r="E192" s="5"/>
      <c r="F192" s="6"/>
      <c r="G192" s="5">
        <v>1</v>
      </c>
      <c r="H192" s="5"/>
      <c r="I192" s="7">
        <v>31422.66</v>
      </c>
      <c r="J192" s="8">
        <v>1.3820779735283131E-2</v>
      </c>
    </row>
    <row r="193" spans="1:10" ht="39" customHeight="1">
      <c r="A193" s="9" t="s">
        <v>283</v>
      </c>
      <c r="B193" s="11" t="s">
        <v>82</v>
      </c>
      <c r="C193" s="9" t="s">
        <v>23</v>
      </c>
      <c r="D193" s="9" t="s">
        <v>83</v>
      </c>
      <c r="E193" s="10" t="s">
        <v>55</v>
      </c>
      <c r="F193" s="11">
        <v>475.09</v>
      </c>
      <c r="G193" s="12">
        <v>15.36</v>
      </c>
      <c r="H193" s="12">
        <v>18.73</v>
      </c>
      <c r="I193" s="12">
        <v>8898.43</v>
      </c>
      <c r="J193" s="13">
        <v>3.9138392809467907E-3</v>
      </c>
    </row>
    <row r="194" spans="1:10" ht="25.95" customHeight="1">
      <c r="A194" s="9" t="s">
        <v>284</v>
      </c>
      <c r="B194" s="11" t="s">
        <v>85</v>
      </c>
      <c r="C194" s="9" t="s">
        <v>23</v>
      </c>
      <c r="D194" s="9" t="s">
        <v>86</v>
      </c>
      <c r="E194" s="10" t="s">
        <v>25</v>
      </c>
      <c r="F194" s="11">
        <v>1439.69</v>
      </c>
      <c r="G194" s="12">
        <v>2.7</v>
      </c>
      <c r="H194" s="12">
        <v>3.29</v>
      </c>
      <c r="I194" s="12">
        <v>4736.58</v>
      </c>
      <c r="J194" s="13">
        <v>2.0833127710558996E-3</v>
      </c>
    </row>
    <row r="195" spans="1:10" ht="39" customHeight="1">
      <c r="A195" s="9" t="s">
        <v>285</v>
      </c>
      <c r="B195" s="11" t="s">
        <v>33</v>
      </c>
      <c r="C195" s="9" t="s">
        <v>23</v>
      </c>
      <c r="D195" s="9" t="s">
        <v>34</v>
      </c>
      <c r="E195" s="10" t="s">
        <v>35</v>
      </c>
      <c r="F195" s="11">
        <v>6176.27</v>
      </c>
      <c r="G195" s="12">
        <v>2.5</v>
      </c>
      <c r="H195" s="12">
        <v>2.88</v>
      </c>
      <c r="I195" s="12">
        <v>17787.650000000001</v>
      </c>
      <c r="J195" s="13">
        <v>7.8236276832804406E-3</v>
      </c>
    </row>
    <row r="196" spans="1:10" ht="24" customHeight="1">
      <c r="A196" s="5" t="s">
        <v>286</v>
      </c>
      <c r="B196" s="5"/>
      <c r="C196" s="5"/>
      <c r="D196" s="5" t="s">
        <v>89</v>
      </c>
      <c r="E196" s="5"/>
      <c r="F196" s="6"/>
      <c r="G196" s="5">
        <v>1</v>
      </c>
      <c r="H196" s="5"/>
      <c r="I196" s="7">
        <v>13678.74</v>
      </c>
      <c r="J196" s="8">
        <v>6.0163860283059039E-3</v>
      </c>
    </row>
    <row r="197" spans="1:10" ht="39" customHeight="1">
      <c r="A197" s="9" t="s">
        <v>287</v>
      </c>
      <c r="B197" s="11" t="s">
        <v>82</v>
      </c>
      <c r="C197" s="9" t="s">
        <v>23</v>
      </c>
      <c r="D197" s="9" t="s">
        <v>83</v>
      </c>
      <c r="E197" s="10" t="s">
        <v>55</v>
      </c>
      <c r="F197" s="11">
        <v>197.44</v>
      </c>
      <c r="G197" s="12">
        <v>15.36</v>
      </c>
      <c r="H197" s="12">
        <v>18.73</v>
      </c>
      <c r="I197" s="12">
        <v>3698.05</v>
      </c>
      <c r="J197" s="13">
        <v>1.6265311243562381E-3</v>
      </c>
    </row>
    <row r="198" spans="1:10" ht="39" customHeight="1">
      <c r="A198" s="9" t="s">
        <v>288</v>
      </c>
      <c r="B198" s="11" t="s">
        <v>33</v>
      </c>
      <c r="C198" s="9" t="s">
        <v>23</v>
      </c>
      <c r="D198" s="9" t="s">
        <v>34</v>
      </c>
      <c r="E198" s="10" t="s">
        <v>35</v>
      </c>
      <c r="F198" s="11">
        <v>2566.7600000000002</v>
      </c>
      <c r="G198" s="12">
        <v>2.5</v>
      </c>
      <c r="H198" s="12">
        <v>2.88</v>
      </c>
      <c r="I198" s="12">
        <v>7392.26</v>
      </c>
      <c r="J198" s="13">
        <v>3.2513732830366394E-3</v>
      </c>
    </row>
    <row r="199" spans="1:10" ht="39" customHeight="1">
      <c r="A199" s="9" t="s">
        <v>289</v>
      </c>
      <c r="B199" s="11" t="s">
        <v>93</v>
      </c>
      <c r="C199" s="9" t="s">
        <v>50</v>
      </c>
      <c r="D199" s="9" t="s">
        <v>94</v>
      </c>
      <c r="E199" s="10" t="s">
        <v>55</v>
      </c>
      <c r="F199" s="11">
        <v>197.44</v>
      </c>
      <c r="G199" s="12">
        <v>10.75</v>
      </c>
      <c r="H199" s="12">
        <v>13.11</v>
      </c>
      <c r="I199" s="12">
        <v>2588.4299999999998</v>
      </c>
      <c r="J199" s="13">
        <v>1.1384816209130263E-3</v>
      </c>
    </row>
    <row r="200" spans="1:10" ht="24" customHeight="1">
      <c r="A200" s="5" t="s">
        <v>290</v>
      </c>
      <c r="B200" s="5"/>
      <c r="C200" s="5"/>
      <c r="D200" s="5" t="s">
        <v>96</v>
      </c>
      <c r="E200" s="5"/>
      <c r="F200" s="6"/>
      <c r="G200" s="5">
        <v>1</v>
      </c>
      <c r="H200" s="5"/>
      <c r="I200" s="7">
        <v>13678.74</v>
      </c>
      <c r="J200" s="8">
        <v>6.0163860283059039E-3</v>
      </c>
    </row>
    <row r="201" spans="1:10" ht="39" customHeight="1">
      <c r="A201" s="9" t="s">
        <v>291</v>
      </c>
      <c r="B201" s="11" t="s">
        <v>82</v>
      </c>
      <c r="C201" s="9" t="s">
        <v>23</v>
      </c>
      <c r="D201" s="9" t="s">
        <v>83</v>
      </c>
      <c r="E201" s="10" t="s">
        <v>55</v>
      </c>
      <c r="F201" s="11">
        <v>197.44</v>
      </c>
      <c r="G201" s="12">
        <v>15.36</v>
      </c>
      <c r="H201" s="12">
        <v>18.73</v>
      </c>
      <c r="I201" s="12">
        <v>3698.05</v>
      </c>
      <c r="J201" s="13">
        <v>1.6265311243562381E-3</v>
      </c>
    </row>
    <row r="202" spans="1:10" ht="39" customHeight="1">
      <c r="A202" s="9" t="s">
        <v>292</v>
      </c>
      <c r="B202" s="11" t="s">
        <v>33</v>
      </c>
      <c r="C202" s="9" t="s">
        <v>23</v>
      </c>
      <c r="D202" s="9" t="s">
        <v>34</v>
      </c>
      <c r="E202" s="10" t="s">
        <v>35</v>
      </c>
      <c r="F202" s="11">
        <v>2566.7600000000002</v>
      </c>
      <c r="G202" s="12">
        <v>2.5</v>
      </c>
      <c r="H202" s="12">
        <v>2.88</v>
      </c>
      <c r="I202" s="12">
        <v>7392.26</v>
      </c>
      <c r="J202" s="13">
        <v>3.2513732830366394E-3</v>
      </c>
    </row>
    <row r="203" spans="1:10" ht="39" customHeight="1">
      <c r="A203" s="9" t="s">
        <v>293</v>
      </c>
      <c r="B203" s="11" t="s">
        <v>93</v>
      </c>
      <c r="C203" s="9" t="s">
        <v>50</v>
      </c>
      <c r="D203" s="9" t="s">
        <v>94</v>
      </c>
      <c r="E203" s="10" t="s">
        <v>55</v>
      </c>
      <c r="F203" s="11">
        <v>197.44</v>
      </c>
      <c r="G203" s="12">
        <v>10.75</v>
      </c>
      <c r="H203" s="12">
        <v>13.11</v>
      </c>
      <c r="I203" s="12">
        <v>2588.4299999999998</v>
      </c>
      <c r="J203" s="13">
        <v>1.1384816209130263E-3</v>
      </c>
    </row>
    <row r="204" spans="1:10" ht="25.95" customHeight="1">
      <c r="A204" s="5" t="s">
        <v>294</v>
      </c>
      <c r="B204" s="5"/>
      <c r="C204" s="5"/>
      <c r="D204" s="5" t="s">
        <v>31</v>
      </c>
      <c r="E204" s="5"/>
      <c r="F204" s="6"/>
      <c r="G204" s="5">
        <v>1</v>
      </c>
      <c r="H204" s="5"/>
      <c r="I204" s="7">
        <v>10054.36</v>
      </c>
      <c r="J204" s="8">
        <v>4.4222575345066687E-3</v>
      </c>
    </row>
    <row r="205" spans="1:10" ht="25.95" customHeight="1">
      <c r="A205" s="9" t="s">
        <v>295</v>
      </c>
      <c r="B205" s="11" t="s">
        <v>102</v>
      </c>
      <c r="C205" s="9" t="s">
        <v>23</v>
      </c>
      <c r="D205" s="9" t="s">
        <v>103</v>
      </c>
      <c r="E205" s="10" t="s">
        <v>55</v>
      </c>
      <c r="F205" s="11">
        <v>39.479999999999997</v>
      </c>
      <c r="G205" s="12">
        <v>9.15</v>
      </c>
      <c r="H205" s="12">
        <v>11.16</v>
      </c>
      <c r="I205" s="12">
        <v>440.59</v>
      </c>
      <c r="J205" s="13">
        <v>1.9378681956169194E-4</v>
      </c>
    </row>
    <row r="206" spans="1:10" ht="39" customHeight="1">
      <c r="A206" s="9" t="s">
        <v>296</v>
      </c>
      <c r="B206" s="11" t="s">
        <v>33</v>
      </c>
      <c r="C206" s="9" t="s">
        <v>23</v>
      </c>
      <c r="D206" s="9" t="s">
        <v>34</v>
      </c>
      <c r="E206" s="10" t="s">
        <v>35</v>
      </c>
      <c r="F206" s="11">
        <v>1184.6500000000001</v>
      </c>
      <c r="G206" s="12">
        <v>2.5</v>
      </c>
      <c r="H206" s="12">
        <v>2.88</v>
      </c>
      <c r="I206" s="12">
        <v>3411.79</v>
      </c>
      <c r="J206" s="13">
        <v>1.5006240112403482E-3</v>
      </c>
    </row>
    <row r="207" spans="1:10" ht="39" customHeight="1">
      <c r="A207" s="9" t="s">
        <v>297</v>
      </c>
      <c r="B207" s="11" t="s">
        <v>37</v>
      </c>
      <c r="C207" s="9" t="s">
        <v>23</v>
      </c>
      <c r="D207" s="9" t="s">
        <v>38</v>
      </c>
      <c r="E207" s="10" t="s">
        <v>35</v>
      </c>
      <c r="F207" s="11">
        <v>3751.42</v>
      </c>
      <c r="G207" s="12">
        <v>0.99</v>
      </c>
      <c r="H207" s="12">
        <v>1.1399999999999999</v>
      </c>
      <c r="I207" s="12">
        <v>4276.6099999999997</v>
      </c>
      <c r="J207" s="13">
        <v>1.8810019528489692E-3</v>
      </c>
    </row>
    <row r="208" spans="1:10" ht="39" customHeight="1">
      <c r="A208" s="9" t="s">
        <v>298</v>
      </c>
      <c r="B208" s="11" t="s">
        <v>40</v>
      </c>
      <c r="C208" s="9" t="s">
        <v>23</v>
      </c>
      <c r="D208" s="9" t="s">
        <v>41</v>
      </c>
      <c r="E208" s="10" t="s">
        <v>42</v>
      </c>
      <c r="F208" s="11">
        <v>142.15</v>
      </c>
      <c r="G208" s="12">
        <v>1.43</v>
      </c>
      <c r="H208" s="12">
        <v>1.64</v>
      </c>
      <c r="I208" s="12">
        <v>233.12</v>
      </c>
      <c r="J208" s="13">
        <v>1.0253429123725375E-4</v>
      </c>
    </row>
    <row r="209" spans="1:10" ht="52.05" customHeight="1">
      <c r="A209" s="9" t="s">
        <v>299</v>
      </c>
      <c r="B209" s="11" t="s">
        <v>44</v>
      </c>
      <c r="C209" s="9" t="s">
        <v>23</v>
      </c>
      <c r="D209" s="9" t="s">
        <v>45</v>
      </c>
      <c r="E209" s="10" t="s">
        <v>42</v>
      </c>
      <c r="F209" s="11">
        <v>2644.15</v>
      </c>
      <c r="G209" s="12">
        <v>0.56000000000000005</v>
      </c>
      <c r="H209" s="12">
        <v>0.64</v>
      </c>
      <c r="I209" s="12">
        <v>1692.25</v>
      </c>
      <c r="J209" s="13">
        <v>7.4431045961840527E-4</v>
      </c>
    </row>
    <row r="210" spans="1:10" ht="24" customHeight="1">
      <c r="A210" s="5" t="s">
        <v>300</v>
      </c>
      <c r="B210" s="5"/>
      <c r="C210" s="5"/>
      <c r="D210" s="5" t="s">
        <v>47</v>
      </c>
      <c r="E210" s="5"/>
      <c r="F210" s="6"/>
      <c r="G210" s="5">
        <v>1</v>
      </c>
      <c r="H210" s="5"/>
      <c r="I210" s="7">
        <v>114950.02</v>
      </c>
      <c r="J210" s="8">
        <v>5.0559020368943643E-2</v>
      </c>
    </row>
    <row r="211" spans="1:10" ht="24" customHeight="1">
      <c r="A211" s="9" t="s">
        <v>301</v>
      </c>
      <c r="B211" s="11" t="s">
        <v>49</v>
      </c>
      <c r="C211" s="9" t="s">
        <v>50</v>
      </c>
      <c r="D211" s="9" t="s">
        <v>51</v>
      </c>
      <c r="E211" s="10" t="s">
        <v>25</v>
      </c>
      <c r="F211" s="11">
        <v>1316.28</v>
      </c>
      <c r="G211" s="12">
        <v>7.88</v>
      </c>
      <c r="H211" s="12">
        <v>9.61</v>
      </c>
      <c r="I211" s="12">
        <v>12649.45</v>
      </c>
      <c r="J211" s="13">
        <v>5.5636684552637242E-3</v>
      </c>
    </row>
    <row r="212" spans="1:10" ht="39" customHeight="1">
      <c r="A212" s="9" t="s">
        <v>302</v>
      </c>
      <c r="B212" s="11" t="s">
        <v>53</v>
      </c>
      <c r="C212" s="9" t="s">
        <v>23</v>
      </c>
      <c r="D212" s="9" t="s">
        <v>54</v>
      </c>
      <c r="E212" s="10" t="s">
        <v>55</v>
      </c>
      <c r="F212" s="11">
        <v>39.479999999999997</v>
      </c>
      <c r="G212" s="12">
        <v>2123.94</v>
      </c>
      <c r="H212" s="12">
        <v>2591.1999999999998</v>
      </c>
      <c r="I212" s="12">
        <v>102300.57</v>
      </c>
      <c r="J212" s="13">
        <v>4.4995351913679919E-2</v>
      </c>
    </row>
    <row r="213" spans="1:10" ht="24" customHeight="1">
      <c r="A213" s="5" t="s">
        <v>303</v>
      </c>
      <c r="B213" s="5"/>
      <c r="C213" s="5"/>
      <c r="D213" s="5" t="s">
        <v>57</v>
      </c>
      <c r="E213" s="5"/>
      <c r="F213" s="6"/>
      <c r="G213" s="5">
        <v>1</v>
      </c>
      <c r="H213" s="5"/>
      <c r="I213" s="7">
        <v>23153.99</v>
      </c>
      <c r="J213" s="8">
        <v>1.0183930825173562E-2</v>
      </c>
    </row>
    <row r="214" spans="1:10" ht="52.05" customHeight="1">
      <c r="A214" s="9" t="s">
        <v>304</v>
      </c>
      <c r="B214" s="11" t="s">
        <v>59</v>
      </c>
      <c r="C214" s="9" t="s">
        <v>23</v>
      </c>
      <c r="D214" s="9" t="s">
        <v>60</v>
      </c>
      <c r="E214" s="10" t="s">
        <v>61</v>
      </c>
      <c r="F214" s="11">
        <v>617.01</v>
      </c>
      <c r="G214" s="12">
        <v>5.8</v>
      </c>
      <c r="H214" s="12">
        <v>7.07</v>
      </c>
      <c r="I214" s="12">
        <v>4362.26</v>
      </c>
      <c r="J214" s="13">
        <v>1.9186738044467335E-3</v>
      </c>
    </row>
    <row r="215" spans="1:10" ht="39" customHeight="1">
      <c r="A215" s="9" t="s">
        <v>305</v>
      </c>
      <c r="B215" s="11" t="s">
        <v>63</v>
      </c>
      <c r="C215" s="9" t="s">
        <v>23</v>
      </c>
      <c r="D215" s="9" t="s">
        <v>64</v>
      </c>
      <c r="E215" s="10" t="s">
        <v>25</v>
      </c>
      <c r="F215" s="11">
        <v>25.6</v>
      </c>
      <c r="G215" s="12">
        <v>25.5</v>
      </c>
      <c r="H215" s="12">
        <v>31.11</v>
      </c>
      <c r="I215" s="12">
        <v>796.41</v>
      </c>
      <c r="J215" s="13">
        <v>3.5028884215966566E-4</v>
      </c>
    </row>
    <row r="216" spans="1:10" ht="25.95" customHeight="1">
      <c r="A216" s="9" t="s">
        <v>306</v>
      </c>
      <c r="B216" s="11" t="s">
        <v>66</v>
      </c>
      <c r="C216" s="9" t="s">
        <v>50</v>
      </c>
      <c r="D216" s="9" t="s">
        <v>67</v>
      </c>
      <c r="E216" s="10" t="s">
        <v>68</v>
      </c>
      <c r="F216" s="11">
        <v>14</v>
      </c>
      <c r="G216" s="12">
        <v>286.64</v>
      </c>
      <c r="H216" s="12">
        <v>349.7</v>
      </c>
      <c r="I216" s="12">
        <v>4895.8</v>
      </c>
      <c r="J216" s="13">
        <v>2.153343269729525E-3</v>
      </c>
    </row>
    <row r="217" spans="1:10" ht="25.95" customHeight="1">
      <c r="A217" s="9" t="s">
        <v>307</v>
      </c>
      <c r="B217" s="11" t="s">
        <v>70</v>
      </c>
      <c r="C217" s="9" t="s">
        <v>71</v>
      </c>
      <c r="D217" s="9" t="s">
        <v>72</v>
      </c>
      <c r="E217" s="10" t="s">
        <v>73</v>
      </c>
      <c r="F217" s="11">
        <v>102.4</v>
      </c>
      <c r="G217" s="12">
        <v>97.52</v>
      </c>
      <c r="H217" s="12">
        <v>118.97</v>
      </c>
      <c r="I217" s="12">
        <v>12182.52</v>
      </c>
      <c r="J217" s="13">
        <v>5.3582963867693399E-3</v>
      </c>
    </row>
    <row r="218" spans="1:10" ht="25.95" customHeight="1">
      <c r="A218" s="9" t="s">
        <v>308</v>
      </c>
      <c r="B218" s="11" t="s">
        <v>75</v>
      </c>
      <c r="C218" s="9" t="s">
        <v>50</v>
      </c>
      <c r="D218" s="9" t="s">
        <v>76</v>
      </c>
      <c r="E218" s="10" t="s">
        <v>68</v>
      </c>
      <c r="F218" s="11">
        <v>2</v>
      </c>
      <c r="G218" s="12">
        <v>375.82</v>
      </c>
      <c r="H218" s="12">
        <v>458.5</v>
      </c>
      <c r="I218" s="12">
        <v>917</v>
      </c>
      <c r="J218" s="13">
        <v>4.033285220682982E-4</v>
      </c>
    </row>
    <row r="219" spans="1:10" ht="24" customHeight="1">
      <c r="A219" s="5" t="s">
        <v>309</v>
      </c>
      <c r="B219" s="5"/>
      <c r="C219" s="5"/>
      <c r="D219" s="5" t="s">
        <v>118</v>
      </c>
      <c r="E219" s="5"/>
      <c r="F219" s="6"/>
      <c r="G219" s="5">
        <v>1</v>
      </c>
      <c r="H219" s="5"/>
      <c r="I219" s="7">
        <v>55699.54</v>
      </c>
      <c r="J219" s="8">
        <v>2.4498596671847395E-2</v>
      </c>
    </row>
    <row r="220" spans="1:10" ht="64.95" customHeight="1">
      <c r="A220" s="9" t="s">
        <v>310</v>
      </c>
      <c r="B220" s="11" t="s">
        <v>120</v>
      </c>
      <c r="C220" s="9" t="s">
        <v>23</v>
      </c>
      <c r="D220" s="9" t="s">
        <v>121</v>
      </c>
      <c r="E220" s="10" t="s">
        <v>61</v>
      </c>
      <c r="F220" s="11">
        <v>411.34</v>
      </c>
      <c r="G220" s="12">
        <v>57.2</v>
      </c>
      <c r="H220" s="12">
        <v>69.78</v>
      </c>
      <c r="I220" s="12">
        <v>28703.3</v>
      </c>
      <c r="J220" s="13">
        <v>1.2624710542511432E-2</v>
      </c>
    </row>
    <row r="221" spans="1:10" ht="39" customHeight="1">
      <c r="A221" s="9" t="s">
        <v>311</v>
      </c>
      <c r="B221" s="11" t="s">
        <v>123</v>
      </c>
      <c r="C221" s="9" t="s">
        <v>23</v>
      </c>
      <c r="D221" s="9" t="s">
        <v>124</v>
      </c>
      <c r="E221" s="10" t="s">
        <v>61</v>
      </c>
      <c r="F221" s="11">
        <v>411.34</v>
      </c>
      <c r="G221" s="12">
        <v>53.8</v>
      </c>
      <c r="H221" s="12">
        <v>65.63</v>
      </c>
      <c r="I221" s="12">
        <v>26996.240000000002</v>
      </c>
      <c r="J221" s="13">
        <v>1.1873886129335961E-2</v>
      </c>
    </row>
    <row r="222" spans="1:10" ht="24" customHeight="1">
      <c r="A222" s="5" t="s">
        <v>312</v>
      </c>
      <c r="B222" s="5"/>
      <c r="C222" s="5"/>
      <c r="D222" s="5" t="s">
        <v>126</v>
      </c>
      <c r="E222" s="5"/>
      <c r="F222" s="6"/>
      <c r="G222" s="5">
        <v>1</v>
      </c>
      <c r="H222" s="5"/>
      <c r="I222" s="7">
        <v>50357.69</v>
      </c>
      <c r="J222" s="8">
        <v>2.2149065084485844E-2</v>
      </c>
    </row>
    <row r="223" spans="1:10" ht="39" customHeight="1">
      <c r="A223" s="9" t="s">
        <v>313</v>
      </c>
      <c r="B223" s="11" t="s">
        <v>128</v>
      </c>
      <c r="C223" s="9" t="s">
        <v>23</v>
      </c>
      <c r="D223" s="9" t="s">
        <v>129</v>
      </c>
      <c r="E223" s="10" t="s">
        <v>55</v>
      </c>
      <c r="F223" s="11">
        <v>26.28</v>
      </c>
      <c r="G223" s="12">
        <v>776.07</v>
      </c>
      <c r="H223" s="12">
        <v>946.8</v>
      </c>
      <c r="I223" s="12">
        <v>24881.9</v>
      </c>
      <c r="J223" s="13">
        <v>1.0943925794167055E-2</v>
      </c>
    </row>
    <row r="224" spans="1:10" ht="52.05" customHeight="1">
      <c r="A224" s="9" t="s">
        <v>314</v>
      </c>
      <c r="B224" s="11" t="s">
        <v>131</v>
      </c>
      <c r="C224" s="9" t="s">
        <v>50</v>
      </c>
      <c r="D224" s="9" t="s">
        <v>132</v>
      </c>
      <c r="E224" s="10" t="s">
        <v>68</v>
      </c>
      <c r="F224" s="11">
        <v>8</v>
      </c>
      <c r="G224" s="12">
        <v>335.54</v>
      </c>
      <c r="H224" s="12">
        <v>409.35</v>
      </c>
      <c r="I224" s="12">
        <v>3274.8</v>
      </c>
      <c r="J224" s="13">
        <v>1.4403710404244962E-3</v>
      </c>
    </row>
    <row r="225" spans="1:10" ht="25.95" customHeight="1">
      <c r="A225" s="9" t="s">
        <v>315</v>
      </c>
      <c r="B225" s="11" t="s">
        <v>134</v>
      </c>
      <c r="C225" s="9" t="s">
        <v>23</v>
      </c>
      <c r="D225" s="9" t="s">
        <v>135</v>
      </c>
      <c r="E225" s="10" t="s">
        <v>25</v>
      </c>
      <c r="F225" s="11">
        <v>102.83</v>
      </c>
      <c r="G225" s="12">
        <v>176.97</v>
      </c>
      <c r="H225" s="12">
        <v>215.9</v>
      </c>
      <c r="I225" s="12">
        <v>22200.99</v>
      </c>
      <c r="J225" s="13">
        <v>9.7647682498942946E-3</v>
      </c>
    </row>
    <row r="226" spans="1:10" ht="25.95" customHeight="1">
      <c r="A226" s="5" t="s">
        <v>316</v>
      </c>
      <c r="B226" s="5"/>
      <c r="C226" s="5"/>
      <c r="D226" s="5" t="s">
        <v>317</v>
      </c>
      <c r="E226" s="5"/>
      <c r="F226" s="6"/>
      <c r="G226" s="5">
        <v>1</v>
      </c>
      <c r="H226" s="5"/>
      <c r="I226" s="7">
        <v>373416.54</v>
      </c>
      <c r="J226" s="8">
        <v>0.16424159345044445</v>
      </c>
    </row>
    <row r="227" spans="1:10" ht="24" customHeight="1">
      <c r="A227" s="5" t="s">
        <v>318</v>
      </c>
      <c r="B227" s="5"/>
      <c r="C227" s="5"/>
      <c r="D227" s="5" t="s">
        <v>80</v>
      </c>
      <c r="E227" s="5"/>
      <c r="F227" s="6"/>
      <c r="G227" s="5">
        <v>1</v>
      </c>
      <c r="H227" s="5"/>
      <c r="I227" s="7">
        <v>38678.26</v>
      </c>
      <c r="J227" s="8">
        <v>1.7012045192991685E-2</v>
      </c>
    </row>
    <row r="228" spans="1:10" ht="39" customHeight="1">
      <c r="A228" s="9" t="s">
        <v>319</v>
      </c>
      <c r="B228" s="11" t="s">
        <v>82</v>
      </c>
      <c r="C228" s="9" t="s">
        <v>23</v>
      </c>
      <c r="D228" s="9" t="s">
        <v>83</v>
      </c>
      <c r="E228" s="10" t="s">
        <v>55</v>
      </c>
      <c r="F228" s="11">
        <v>584.79</v>
      </c>
      <c r="G228" s="12">
        <v>15.36</v>
      </c>
      <c r="H228" s="12">
        <v>18.73</v>
      </c>
      <c r="I228" s="12">
        <v>10953.11</v>
      </c>
      <c r="J228" s="13">
        <v>4.8175590712666279E-3</v>
      </c>
    </row>
    <row r="229" spans="1:10" ht="25.95" customHeight="1">
      <c r="A229" s="9" t="s">
        <v>320</v>
      </c>
      <c r="B229" s="11" t="s">
        <v>85</v>
      </c>
      <c r="C229" s="9" t="s">
        <v>23</v>
      </c>
      <c r="D229" s="9" t="s">
        <v>86</v>
      </c>
      <c r="E229" s="10" t="s">
        <v>25</v>
      </c>
      <c r="F229" s="11">
        <v>1772.12</v>
      </c>
      <c r="G229" s="12">
        <v>2.7</v>
      </c>
      <c r="H229" s="12">
        <v>3.29</v>
      </c>
      <c r="I229" s="12">
        <v>5830.27</v>
      </c>
      <c r="J229" s="13">
        <v>2.5643557059532576E-3</v>
      </c>
    </row>
    <row r="230" spans="1:10" ht="39" customHeight="1">
      <c r="A230" s="9" t="s">
        <v>321</v>
      </c>
      <c r="B230" s="11" t="s">
        <v>33</v>
      </c>
      <c r="C230" s="9" t="s">
        <v>23</v>
      </c>
      <c r="D230" s="9" t="s">
        <v>34</v>
      </c>
      <c r="E230" s="10" t="s">
        <v>35</v>
      </c>
      <c r="F230" s="11">
        <v>7602.39</v>
      </c>
      <c r="G230" s="12">
        <v>2.5</v>
      </c>
      <c r="H230" s="12">
        <v>2.88</v>
      </c>
      <c r="I230" s="12">
        <v>21894.880000000001</v>
      </c>
      <c r="J230" s="13">
        <v>9.6301304157718013E-3</v>
      </c>
    </row>
    <row r="231" spans="1:10" ht="24" customHeight="1">
      <c r="A231" s="5" t="s">
        <v>322</v>
      </c>
      <c r="B231" s="5"/>
      <c r="C231" s="5"/>
      <c r="D231" s="5" t="s">
        <v>89</v>
      </c>
      <c r="E231" s="5"/>
      <c r="F231" s="6"/>
      <c r="G231" s="5">
        <v>1</v>
      </c>
      <c r="H231" s="5"/>
      <c r="I231" s="7">
        <v>16837.22</v>
      </c>
      <c r="J231" s="8">
        <v>7.4055954834665125E-3</v>
      </c>
    </row>
    <row r="232" spans="1:10" ht="39" customHeight="1">
      <c r="A232" s="9" t="s">
        <v>323</v>
      </c>
      <c r="B232" s="11" t="s">
        <v>82</v>
      </c>
      <c r="C232" s="9" t="s">
        <v>23</v>
      </c>
      <c r="D232" s="9" t="s">
        <v>83</v>
      </c>
      <c r="E232" s="10" t="s">
        <v>55</v>
      </c>
      <c r="F232" s="11">
        <v>243.03</v>
      </c>
      <c r="G232" s="12">
        <v>15.36</v>
      </c>
      <c r="H232" s="12">
        <v>18.73</v>
      </c>
      <c r="I232" s="12">
        <v>4551.95</v>
      </c>
      <c r="J232" s="13">
        <v>2.0021060698241985E-3</v>
      </c>
    </row>
    <row r="233" spans="1:10" ht="39" customHeight="1">
      <c r="A233" s="9" t="s">
        <v>324</v>
      </c>
      <c r="B233" s="11" t="s">
        <v>33</v>
      </c>
      <c r="C233" s="9" t="s">
        <v>23</v>
      </c>
      <c r="D233" s="9" t="s">
        <v>34</v>
      </c>
      <c r="E233" s="10" t="s">
        <v>35</v>
      </c>
      <c r="F233" s="11">
        <v>3159.43</v>
      </c>
      <c r="G233" s="12">
        <v>2.5</v>
      </c>
      <c r="H233" s="12">
        <v>2.88</v>
      </c>
      <c r="I233" s="12">
        <v>9099.15</v>
      </c>
      <c r="J233" s="13">
        <v>4.0021229242941719E-3</v>
      </c>
    </row>
    <row r="234" spans="1:10" ht="39" customHeight="1">
      <c r="A234" s="9" t="s">
        <v>325</v>
      </c>
      <c r="B234" s="11" t="s">
        <v>93</v>
      </c>
      <c r="C234" s="9" t="s">
        <v>50</v>
      </c>
      <c r="D234" s="9" t="s">
        <v>94</v>
      </c>
      <c r="E234" s="10" t="s">
        <v>55</v>
      </c>
      <c r="F234" s="11">
        <v>243.03</v>
      </c>
      <c r="G234" s="12">
        <v>10.75</v>
      </c>
      <c r="H234" s="12">
        <v>13.11</v>
      </c>
      <c r="I234" s="12">
        <v>3186.12</v>
      </c>
      <c r="J234" s="13">
        <v>1.4013664893481421E-3</v>
      </c>
    </row>
    <row r="235" spans="1:10" ht="24" customHeight="1">
      <c r="A235" s="5" t="s">
        <v>326</v>
      </c>
      <c r="B235" s="5"/>
      <c r="C235" s="5"/>
      <c r="D235" s="5" t="s">
        <v>96</v>
      </c>
      <c r="E235" s="5"/>
      <c r="F235" s="6"/>
      <c r="G235" s="5">
        <v>1</v>
      </c>
      <c r="H235" s="5"/>
      <c r="I235" s="7">
        <v>16837.22</v>
      </c>
      <c r="J235" s="8">
        <v>7.4055954834665125E-3</v>
      </c>
    </row>
    <row r="236" spans="1:10" ht="39" customHeight="1">
      <c r="A236" s="9" t="s">
        <v>327</v>
      </c>
      <c r="B236" s="11" t="s">
        <v>82</v>
      </c>
      <c r="C236" s="9" t="s">
        <v>23</v>
      </c>
      <c r="D236" s="9" t="s">
        <v>83</v>
      </c>
      <c r="E236" s="10" t="s">
        <v>55</v>
      </c>
      <c r="F236" s="11">
        <v>243.03</v>
      </c>
      <c r="G236" s="12">
        <v>15.36</v>
      </c>
      <c r="H236" s="12">
        <v>18.73</v>
      </c>
      <c r="I236" s="12">
        <v>4551.95</v>
      </c>
      <c r="J236" s="13">
        <v>2.0021060698241985E-3</v>
      </c>
    </row>
    <row r="237" spans="1:10" ht="39" customHeight="1">
      <c r="A237" s="9" t="s">
        <v>328</v>
      </c>
      <c r="B237" s="11" t="s">
        <v>33</v>
      </c>
      <c r="C237" s="9" t="s">
        <v>23</v>
      </c>
      <c r="D237" s="9" t="s">
        <v>34</v>
      </c>
      <c r="E237" s="10" t="s">
        <v>35</v>
      </c>
      <c r="F237" s="11">
        <v>3159.43</v>
      </c>
      <c r="G237" s="12">
        <v>2.5</v>
      </c>
      <c r="H237" s="12">
        <v>2.88</v>
      </c>
      <c r="I237" s="12">
        <v>9099.15</v>
      </c>
      <c r="J237" s="13">
        <v>4.0021229242941719E-3</v>
      </c>
    </row>
    <row r="238" spans="1:10" ht="39" customHeight="1">
      <c r="A238" s="9" t="s">
        <v>329</v>
      </c>
      <c r="B238" s="11" t="s">
        <v>93</v>
      </c>
      <c r="C238" s="9" t="s">
        <v>50</v>
      </c>
      <c r="D238" s="9" t="s">
        <v>94</v>
      </c>
      <c r="E238" s="10" t="s">
        <v>55</v>
      </c>
      <c r="F238" s="11">
        <v>243.03</v>
      </c>
      <c r="G238" s="12">
        <v>10.75</v>
      </c>
      <c r="H238" s="12">
        <v>13.11</v>
      </c>
      <c r="I238" s="12">
        <v>3186.12</v>
      </c>
      <c r="J238" s="13">
        <v>1.4013664893481421E-3</v>
      </c>
    </row>
    <row r="239" spans="1:10" ht="25.95" customHeight="1">
      <c r="A239" s="5" t="s">
        <v>330</v>
      </c>
      <c r="B239" s="5"/>
      <c r="C239" s="5"/>
      <c r="D239" s="5" t="s">
        <v>31</v>
      </c>
      <c r="E239" s="5"/>
      <c r="F239" s="6"/>
      <c r="G239" s="5">
        <v>1</v>
      </c>
      <c r="H239" s="5"/>
      <c r="I239" s="7">
        <v>12376.03</v>
      </c>
      <c r="J239" s="8">
        <v>5.4434088211264128E-3</v>
      </c>
    </row>
    <row r="240" spans="1:10" ht="25.95" customHeight="1">
      <c r="A240" s="9" t="s">
        <v>331</v>
      </c>
      <c r="B240" s="11" t="s">
        <v>102</v>
      </c>
      <c r="C240" s="9" t="s">
        <v>23</v>
      </c>
      <c r="D240" s="9" t="s">
        <v>103</v>
      </c>
      <c r="E240" s="10" t="s">
        <v>55</v>
      </c>
      <c r="F240" s="11">
        <v>48.6</v>
      </c>
      <c r="G240" s="12">
        <v>9.15</v>
      </c>
      <c r="H240" s="12">
        <v>11.16</v>
      </c>
      <c r="I240" s="12">
        <v>542.37</v>
      </c>
      <c r="J240" s="13">
        <v>2.3855320666759313E-4</v>
      </c>
    </row>
    <row r="241" spans="1:10" ht="39" customHeight="1">
      <c r="A241" s="9" t="s">
        <v>332</v>
      </c>
      <c r="B241" s="11" t="s">
        <v>33</v>
      </c>
      <c r="C241" s="9" t="s">
        <v>23</v>
      </c>
      <c r="D241" s="9" t="s">
        <v>34</v>
      </c>
      <c r="E241" s="10" t="s">
        <v>35</v>
      </c>
      <c r="F241" s="11">
        <v>1458.2</v>
      </c>
      <c r="G241" s="12">
        <v>2.5</v>
      </c>
      <c r="H241" s="12">
        <v>2.88</v>
      </c>
      <c r="I241" s="12">
        <v>4199.6099999999997</v>
      </c>
      <c r="J241" s="13">
        <v>1.8471346723699519E-3</v>
      </c>
    </row>
    <row r="242" spans="1:10" ht="39" customHeight="1">
      <c r="A242" s="9" t="s">
        <v>333</v>
      </c>
      <c r="B242" s="11" t="s">
        <v>37</v>
      </c>
      <c r="C242" s="9" t="s">
        <v>23</v>
      </c>
      <c r="D242" s="9" t="s">
        <v>38</v>
      </c>
      <c r="E242" s="10" t="s">
        <v>35</v>
      </c>
      <c r="F242" s="11">
        <v>4617.63</v>
      </c>
      <c r="G242" s="12">
        <v>0.99</v>
      </c>
      <c r="H242" s="12">
        <v>1.1399999999999999</v>
      </c>
      <c r="I242" s="12">
        <v>5264.09</v>
      </c>
      <c r="J242" s="13">
        <v>2.3153300324258537E-3</v>
      </c>
    </row>
    <row r="243" spans="1:10" ht="39" customHeight="1">
      <c r="A243" s="9" t="s">
        <v>334</v>
      </c>
      <c r="B243" s="11" t="s">
        <v>40</v>
      </c>
      <c r="C243" s="9" t="s">
        <v>23</v>
      </c>
      <c r="D243" s="9" t="s">
        <v>41</v>
      </c>
      <c r="E243" s="10" t="s">
        <v>42</v>
      </c>
      <c r="F243" s="11">
        <v>174.98</v>
      </c>
      <c r="G243" s="12">
        <v>1.43</v>
      </c>
      <c r="H243" s="12">
        <v>1.64</v>
      </c>
      <c r="I243" s="12">
        <v>286.95999999999998</v>
      </c>
      <c r="J243" s="13">
        <v>1.2621499748388098E-4</v>
      </c>
    </row>
    <row r="244" spans="1:10" ht="52.05" customHeight="1">
      <c r="A244" s="9" t="s">
        <v>335</v>
      </c>
      <c r="B244" s="11" t="s">
        <v>44</v>
      </c>
      <c r="C244" s="9" t="s">
        <v>23</v>
      </c>
      <c r="D244" s="9" t="s">
        <v>45</v>
      </c>
      <c r="E244" s="10" t="s">
        <v>42</v>
      </c>
      <c r="F244" s="11">
        <v>3254.7</v>
      </c>
      <c r="G244" s="12">
        <v>0.56000000000000005</v>
      </c>
      <c r="H244" s="12">
        <v>0.64</v>
      </c>
      <c r="I244" s="12">
        <v>2083</v>
      </c>
      <c r="J244" s="13">
        <v>9.161759121791332E-4</v>
      </c>
    </row>
    <row r="245" spans="1:10" ht="24" customHeight="1">
      <c r="A245" s="5" t="s">
        <v>336</v>
      </c>
      <c r="B245" s="5"/>
      <c r="C245" s="5"/>
      <c r="D245" s="5" t="s">
        <v>47</v>
      </c>
      <c r="E245" s="5"/>
      <c r="F245" s="6"/>
      <c r="G245" s="5">
        <v>1</v>
      </c>
      <c r="H245" s="5"/>
      <c r="I245" s="7">
        <v>141502.63</v>
      </c>
      <c r="J245" s="8">
        <v>6.2237782580891209E-2</v>
      </c>
    </row>
    <row r="246" spans="1:10" ht="24" customHeight="1">
      <c r="A246" s="9" t="s">
        <v>337</v>
      </c>
      <c r="B246" s="11" t="s">
        <v>49</v>
      </c>
      <c r="C246" s="9" t="s">
        <v>50</v>
      </c>
      <c r="D246" s="9" t="s">
        <v>51</v>
      </c>
      <c r="E246" s="10" t="s">
        <v>25</v>
      </c>
      <c r="F246" s="11">
        <v>1620.22</v>
      </c>
      <c r="G246" s="12">
        <v>7.88</v>
      </c>
      <c r="H246" s="12">
        <v>9.61</v>
      </c>
      <c r="I246" s="12">
        <v>15570.31</v>
      </c>
      <c r="J246" s="13">
        <v>6.8483643625357081E-3</v>
      </c>
    </row>
    <row r="247" spans="1:10" ht="39" customHeight="1">
      <c r="A247" s="9" t="s">
        <v>338</v>
      </c>
      <c r="B247" s="11" t="s">
        <v>53</v>
      </c>
      <c r="C247" s="9" t="s">
        <v>23</v>
      </c>
      <c r="D247" s="9" t="s">
        <v>54</v>
      </c>
      <c r="E247" s="10" t="s">
        <v>55</v>
      </c>
      <c r="F247" s="11">
        <v>48.6</v>
      </c>
      <c r="G247" s="12">
        <v>2123.94</v>
      </c>
      <c r="H247" s="12">
        <v>2591.1999999999998</v>
      </c>
      <c r="I247" s="12">
        <v>125932.32</v>
      </c>
      <c r="J247" s="13">
        <v>5.5389418218355496E-2</v>
      </c>
    </row>
    <row r="248" spans="1:10" ht="24" customHeight="1">
      <c r="A248" s="5" t="s">
        <v>339</v>
      </c>
      <c r="B248" s="5"/>
      <c r="C248" s="5"/>
      <c r="D248" s="5" t="s">
        <v>57</v>
      </c>
      <c r="E248" s="5"/>
      <c r="F248" s="6"/>
      <c r="G248" s="5">
        <v>1</v>
      </c>
      <c r="H248" s="5"/>
      <c r="I248" s="7">
        <v>15573.58</v>
      </c>
      <c r="J248" s="8">
        <v>6.8498026223690377E-3</v>
      </c>
    </row>
    <row r="249" spans="1:10" ht="52.05" customHeight="1">
      <c r="A249" s="9" t="s">
        <v>340</v>
      </c>
      <c r="B249" s="11" t="s">
        <v>59</v>
      </c>
      <c r="C249" s="9" t="s">
        <v>23</v>
      </c>
      <c r="D249" s="9" t="s">
        <v>60</v>
      </c>
      <c r="E249" s="10" t="s">
        <v>61</v>
      </c>
      <c r="F249" s="11">
        <v>759.48</v>
      </c>
      <c r="G249" s="12">
        <v>5.8</v>
      </c>
      <c r="H249" s="12">
        <v>7.07</v>
      </c>
      <c r="I249" s="12">
        <v>5369.52</v>
      </c>
      <c r="J249" s="13">
        <v>2.3617018165934226E-3</v>
      </c>
    </row>
    <row r="250" spans="1:10" ht="39" customHeight="1">
      <c r="A250" s="9" t="s">
        <v>341</v>
      </c>
      <c r="B250" s="11" t="s">
        <v>63</v>
      </c>
      <c r="C250" s="9" t="s">
        <v>23</v>
      </c>
      <c r="D250" s="9" t="s">
        <v>64</v>
      </c>
      <c r="E250" s="10" t="s">
        <v>25</v>
      </c>
      <c r="F250" s="11">
        <v>12.8</v>
      </c>
      <c r="G250" s="12">
        <v>25.5</v>
      </c>
      <c r="H250" s="12">
        <v>31.11</v>
      </c>
      <c r="I250" s="12">
        <v>398.2</v>
      </c>
      <c r="J250" s="13">
        <v>1.7514222190577575E-4</v>
      </c>
    </row>
    <row r="251" spans="1:10" ht="25.95" customHeight="1">
      <c r="A251" s="9" t="s">
        <v>342</v>
      </c>
      <c r="B251" s="11" t="s">
        <v>66</v>
      </c>
      <c r="C251" s="9" t="s">
        <v>50</v>
      </c>
      <c r="D251" s="9" t="s">
        <v>67</v>
      </c>
      <c r="E251" s="10" t="s">
        <v>68</v>
      </c>
      <c r="F251" s="11">
        <v>8</v>
      </c>
      <c r="G251" s="12">
        <v>286.64</v>
      </c>
      <c r="H251" s="12">
        <v>349.7</v>
      </c>
      <c r="I251" s="12">
        <v>2797.6</v>
      </c>
      <c r="J251" s="13">
        <v>1.2304818684168715E-3</v>
      </c>
    </row>
    <row r="252" spans="1:10" ht="25.95" customHeight="1">
      <c r="A252" s="9" t="s">
        <v>343</v>
      </c>
      <c r="B252" s="11" t="s">
        <v>70</v>
      </c>
      <c r="C252" s="9" t="s">
        <v>71</v>
      </c>
      <c r="D252" s="9" t="s">
        <v>72</v>
      </c>
      <c r="E252" s="10" t="s">
        <v>73</v>
      </c>
      <c r="F252" s="11">
        <v>51.2</v>
      </c>
      <c r="G252" s="12">
        <v>97.52</v>
      </c>
      <c r="H252" s="12">
        <v>118.97</v>
      </c>
      <c r="I252" s="12">
        <v>6091.26</v>
      </c>
      <c r="J252" s="13">
        <v>2.6791481933846699E-3</v>
      </c>
    </row>
    <row r="253" spans="1:10" ht="25.95" customHeight="1">
      <c r="A253" s="9" t="s">
        <v>344</v>
      </c>
      <c r="B253" s="11" t="s">
        <v>75</v>
      </c>
      <c r="C253" s="9" t="s">
        <v>50</v>
      </c>
      <c r="D253" s="9" t="s">
        <v>76</v>
      </c>
      <c r="E253" s="10" t="s">
        <v>68</v>
      </c>
      <c r="F253" s="11">
        <v>2</v>
      </c>
      <c r="G253" s="12">
        <v>375.82</v>
      </c>
      <c r="H253" s="12">
        <v>458.5</v>
      </c>
      <c r="I253" s="12">
        <v>917</v>
      </c>
      <c r="J253" s="13">
        <v>4.033285220682982E-4</v>
      </c>
    </row>
    <row r="254" spans="1:10" ht="24" customHeight="1">
      <c r="A254" s="5" t="s">
        <v>345</v>
      </c>
      <c r="B254" s="5"/>
      <c r="C254" s="5"/>
      <c r="D254" s="5" t="s">
        <v>118</v>
      </c>
      <c r="E254" s="5"/>
      <c r="F254" s="6"/>
      <c r="G254" s="5">
        <v>1</v>
      </c>
      <c r="H254" s="5"/>
      <c r="I254" s="7">
        <v>68560.78</v>
      </c>
      <c r="J254" s="8">
        <v>3.0155417741820872E-2</v>
      </c>
    </row>
    <row r="255" spans="1:10" ht="64.95" customHeight="1">
      <c r="A255" s="9" t="s">
        <v>346</v>
      </c>
      <c r="B255" s="11" t="s">
        <v>120</v>
      </c>
      <c r="C255" s="9" t="s">
        <v>23</v>
      </c>
      <c r="D255" s="9" t="s">
        <v>121</v>
      </c>
      <c r="E255" s="10" t="s">
        <v>61</v>
      </c>
      <c r="F255" s="11">
        <v>506.32</v>
      </c>
      <c r="G255" s="12">
        <v>57.2</v>
      </c>
      <c r="H255" s="12">
        <v>69.78</v>
      </c>
      <c r="I255" s="12">
        <v>35331</v>
      </c>
      <c r="J255" s="13">
        <v>1.5539803722132E-2</v>
      </c>
    </row>
    <row r="256" spans="1:10" ht="39" customHeight="1">
      <c r="A256" s="9" t="s">
        <v>347</v>
      </c>
      <c r="B256" s="11" t="s">
        <v>123</v>
      </c>
      <c r="C256" s="9" t="s">
        <v>23</v>
      </c>
      <c r="D256" s="9" t="s">
        <v>124</v>
      </c>
      <c r="E256" s="10" t="s">
        <v>61</v>
      </c>
      <c r="F256" s="11">
        <v>506.32</v>
      </c>
      <c r="G256" s="12">
        <v>53.8</v>
      </c>
      <c r="H256" s="12">
        <v>65.63</v>
      </c>
      <c r="I256" s="12">
        <v>33229.78</v>
      </c>
      <c r="J256" s="13">
        <v>1.4615614019688871E-2</v>
      </c>
    </row>
    <row r="257" spans="1:10" ht="24" customHeight="1">
      <c r="A257" s="5" t="s">
        <v>348</v>
      </c>
      <c r="B257" s="5"/>
      <c r="C257" s="5"/>
      <c r="D257" s="5" t="s">
        <v>126</v>
      </c>
      <c r="E257" s="5"/>
      <c r="F257" s="6"/>
      <c r="G257" s="5">
        <v>1</v>
      </c>
      <c r="H257" s="5"/>
      <c r="I257" s="7">
        <v>63050.82</v>
      </c>
      <c r="J257" s="8">
        <v>2.7731945524312213E-2</v>
      </c>
    </row>
    <row r="258" spans="1:10" ht="39" customHeight="1">
      <c r="A258" s="9" t="s">
        <v>349</v>
      </c>
      <c r="B258" s="11" t="s">
        <v>128</v>
      </c>
      <c r="C258" s="9" t="s">
        <v>23</v>
      </c>
      <c r="D258" s="9" t="s">
        <v>129</v>
      </c>
      <c r="E258" s="10" t="s">
        <v>55</v>
      </c>
      <c r="F258" s="11">
        <v>36</v>
      </c>
      <c r="G258" s="12">
        <v>776.07</v>
      </c>
      <c r="H258" s="12">
        <v>946.8</v>
      </c>
      <c r="I258" s="12">
        <v>34084.800000000003</v>
      </c>
      <c r="J258" s="13">
        <v>1.4991681580145617E-2</v>
      </c>
    </row>
    <row r="259" spans="1:10" ht="52.05" customHeight="1">
      <c r="A259" s="9" t="s">
        <v>350</v>
      </c>
      <c r="B259" s="11" t="s">
        <v>131</v>
      </c>
      <c r="C259" s="9" t="s">
        <v>50</v>
      </c>
      <c r="D259" s="9" t="s">
        <v>132</v>
      </c>
      <c r="E259" s="10" t="s">
        <v>68</v>
      </c>
      <c r="F259" s="11">
        <v>4</v>
      </c>
      <c r="G259" s="12">
        <v>335.54</v>
      </c>
      <c r="H259" s="12">
        <v>409.35</v>
      </c>
      <c r="I259" s="12">
        <v>1637.4</v>
      </c>
      <c r="J259" s="13">
        <v>7.2018552021224809E-4</v>
      </c>
    </row>
    <row r="260" spans="1:10" ht="25.95" customHeight="1">
      <c r="A260" s="9" t="s">
        <v>351</v>
      </c>
      <c r="B260" s="11" t="s">
        <v>134</v>
      </c>
      <c r="C260" s="9" t="s">
        <v>23</v>
      </c>
      <c r="D260" s="9" t="s">
        <v>135</v>
      </c>
      <c r="E260" s="10" t="s">
        <v>25</v>
      </c>
      <c r="F260" s="11">
        <v>126.58</v>
      </c>
      <c r="G260" s="12">
        <v>176.97</v>
      </c>
      <c r="H260" s="12">
        <v>215.9</v>
      </c>
      <c r="I260" s="12">
        <v>27328.62</v>
      </c>
      <c r="J260" s="13">
        <v>1.2020078423954347E-2</v>
      </c>
    </row>
    <row r="261" spans="1:10" ht="24" customHeight="1">
      <c r="A261" s="5" t="s">
        <v>352</v>
      </c>
      <c r="B261" s="5"/>
      <c r="C261" s="5"/>
      <c r="D261" s="5" t="s">
        <v>137</v>
      </c>
      <c r="E261" s="5"/>
      <c r="F261" s="6"/>
      <c r="G261" s="5">
        <v>1</v>
      </c>
      <c r="H261" s="5"/>
      <c r="I261" s="7">
        <v>25675.14</v>
      </c>
      <c r="J261" s="8">
        <v>1.1292820359974533E-2</v>
      </c>
    </row>
    <row r="262" spans="1:10" ht="24" customHeight="1">
      <c r="A262" s="9" t="s">
        <v>353</v>
      </c>
      <c r="B262" s="11" t="s">
        <v>139</v>
      </c>
      <c r="C262" s="9" t="s">
        <v>50</v>
      </c>
      <c r="D262" s="9" t="s">
        <v>140</v>
      </c>
      <c r="E262" s="10" t="s">
        <v>68</v>
      </c>
      <c r="F262" s="11">
        <v>0.55000000000000004</v>
      </c>
      <c r="G262" s="12">
        <v>38264</v>
      </c>
      <c r="H262" s="12">
        <v>46682.080000000002</v>
      </c>
      <c r="I262" s="12">
        <v>25675.14</v>
      </c>
      <c r="J262" s="13">
        <v>1.1292820359974533E-2</v>
      </c>
    </row>
    <row r="263" spans="1:10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>
      <c r="A264" s="166"/>
      <c r="B264" s="166"/>
      <c r="C264" s="166"/>
      <c r="D264" s="17"/>
      <c r="E264" s="16"/>
      <c r="F264" s="164" t="s">
        <v>354</v>
      </c>
      <c r="G264" s="166"/>
      <c r="H264" s="167">
        <v>1877484.56</v>
      </c>
      <c r="I264" s="166"/>
      <c r="J264" s="166"/>
    </row>
    <row r="265" spans="1:10">
      <c r="A265" s="166"/>
      <c r="B265" s="166"/>
      <c r="C265" s="166"/>
      <c r="D265" s="17"/>
      <c r="E265" s="16"/>
      <c r="F265" s="164" t="s">
        <v>355</v>
      </c>
      <c r="G265" s="166"/>
      <c r="H265" s="167">
        <v>396096.28</v>
      </c>
      <c r="I265" s="166"/>
      <c r="J265" s="166"/>
    </row>
    <row r="266" spans="1:10">
      <c r="A266" s="166"/>
      <c r="B266" s="166"/>
      <c r="C266" s="166"/>
      <c r="D266" s="17"/>
      <c r="E266" s="16"/>
      <c r="F266" s="164" t="s">
        <v>356</v>
      </c>
      <c r="G266" s="166"/>
      <c r="H266" s="167">
        <v>2273580.84</v>
      </c>
      <c r="I266" s="166"/>
      <c r="J266" s="166"/>
    </row>
    <row r="267" spans="1:10" ht="60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70.05" customHeight="1">
      <c r="A268" s="168" t="s">
        <v>357</v>
      </c>
      <c r="B268" s="169"/>
      <c r="C268" s="169"/>
      <c r="D268" s="169"/>
      <c r="E268" s="169"/>
      <c r="F268" s="169"/>
      <c r="G268" s="169"/>
      <c r="H268" s="169"/>
      <c r="I268" s="169"/>
      <c r="J268" s="169"/>
    </row>
  </sheetData>
  <mergeCells count="17">
    <mergeCell ref="A266:C266"/>
    <mergeCell ref="F266:G266"/>
    <mergeCell ref="H266:J266"/>
    <mergeCell ref="A268:J268"/>
    <mergeCell ref="A3:J3"/>
    <mergeCell ref="A264:C264"/>
    <mergeCell ref="F264:G264"/>
    <mergeCell ref="H264:J264"/>
    <mergeCell ref="A265:C265"/>
    <mergeCell ref="F265:G265"/>
    <mergeCell ref="H265:J265"/>
    <mergeCell ref="E1:F1"/>
    <mergeCell ref="G1:H1"/>
    <mergeCell ref="I1:J1"/>
    <mergeCell ref="E2:F2"/>
    <mergeCell ref="G2:H2"/>
    <mergeCell ref="I2:J2"/>
  </mergeCells>
  <pageMargins left="0.25" right="0.25" top="0.75" bottom="0.75" header="0.3" footer="0.3"/>
  <pageSetup paperSize="9" scale="78" fitToHeight="0" orientation="landscape" r:id="rId1"/>
  <headerFooter>
    <oddHeader>&amp;L &amp;CPREFEITURA MUNICIPAL DE AFRANIOCNPJ: 10.358.174/0001-84 &amp;R</oddHeader>
    <oddFooter>&amp;L &amp;CRUA AFONSO ARINOS DE MELO FRANCO  - ISABEL GOMES - Afrânio / PE8738681054 / engenharia.afranio@gmail.com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view="pageBreakPreview" zoomScale="85" zoomScaleNormal="85" zoomScaleSheetLayoutView="85" workbookViewId="0">
      <pane ySplit="11" topLeftCell="A12" activePane="bottomLeft" state="frozen"/>
      <selection pane="bottomLeft" activeCell="A66" sqref="A66:XFD69"/>
    </sheetView>
  </sheetViews>
  <sheetFormatPr defaultRowHeight="13.8" outlineLevelRow="1"/>
  <cols>
    <col min="1" max="1" width="7.5" style="24" bestFit="1" customWidth="1"/>
    <col min="2" max="2" width="52.59765625" style="24" customWidth="1"/>
    <col min="3" max="3" width="9.296875" style="24" customWidth="1"/>
    <col min="4" max="4" width="14.09765625" style="24" bestFit="1" customWidth="1"/>
    <col min="5" max="5" width="9" style="24" customWidth="1"/>
    <col min="6" max="6" width="12.19921875" style="24" customWidth="1"/>
    <col min="7" max="9" width="12.09765625" style="24" customWidth="1"/>
    <col min="10" max="10" width="14.69921875" style="24" bestFit="1" customWidth="1"/>
    <col min="11" max="11" width="10" style="24" bestFit="1" customWidth="1"/>
    <col min="12" max="12" width="11.09765625" style="24" bestFit="1" customWidth="1"/>
    <col min="13" max="13" width="18.09765625" style="24" customWidth="1"/>
    <col min="14" max="14" width="16.796875" style="24" customWidth="1"/>
    <col min="15" max="15" width="19.19921875" style="66" customWidth="1"/>
    <col min="16" max="16" width="22" style="24" customWidth="1"/>
    <col min="17" max="17" width="19.796875" style="24" customWidth="1"/>
    <col min="18" max="16384" width="8.796875" style="24"/>
  </cols>
  <sheetData>
    <row r="1" spans="1:13" ht="15" customHeight="1">
      <c r="A1" s="172" t="s">
        <v>361</v>
      </c>
      <c r="B1" s="173"/>
      <c r="C1" s="22" t="s">
        <v>362</v>
      </c>
      <c r="D1" s="21"/>
      <c r="E1" s="21"/>
      <c r="F1" s="21"/>
      <c r="G1" s="21"/>
      <c r="H1" s="21"/>
      <c r="I1" s="21"/>
      <c r="J1" s="23"/>
    </row>
    <row r="2" spans="1:13" ht="15" customHeight="1">
      <c r="A2" s="25" t="s">
        <v>363</v>
      </c>
      <c r="B2" s="25"/>
      <c r="C2" s="26" t="s">
        <v>364</v>
      </c>
      <c r="D2" s="27"/>
      <c r="E2" s="27"/>
      <c r="F2" s="27"/>
      <c r="G2" s="27"/>
      <c r="H2" s="27"/>
      <c r="I2" s="27"/>
      <c r="J2" s="28"/>
    </row>
    <row r="3" spans="1:13" ht="15" customHeight="1">
      <c r="A3" s="29"/>
      <c r="C3" s="30"/>
      <c r="D3" s="30"/>
      <c r="E3" s="30"/>
      <c r="J3" s="31"/>
    </row>
    <row r="4" spans="1:13">
      <c r="A4" s="20" t="s">
        <v>365</v>
      </c>
      <c r="B4" s="21"/>
      <c r="C4" s="32" t="s">
        <v>366</v>
      </c>
      <c r="D4" s="21"/>
      <c r="E4" s="21"/>
      <c r="F4" s="21"/>
      <c r="G4" s="21"/>
      <c r="H4" s="21"/>
      <c r="I4" s="21"/>
      <c r="J4" s="23"/>
    </row>
    <row r="5" spans="1:13" ht="14.4">
      <c r="A5" s="33" t="s">
        <v>367</v>
      </c>
      <c r="B5" s="33"/>
      <c r="C5" s="26" t="s">
        <v>368</v>
      </c>
      <c r="D5" s="27"/>
      <c r="E5" s="27"/>
      <c r="F5" s="27"/>
      <c r="G5" s="27"/>
      <c r="H5" s="27"/>
      <c r="I5" s="27"/>
      <c r="J5" s="28"/>
      <c r="M5" s="34"/>
    </row>
    <row r="6" spans="1:13">
      <c r="A6" s="29"/>
      <c r="B6" s="21"/>
      <c r="C6" s="21"/>
      <c r="D6" s="21"/>
      <c r="E6" s="21"/>
      <c r="F6" s="21"/>
      <c r="G6" s="21"/>
      <c r="H6" s="21"/>
      <c r="I6" s="21"/>
      <c r="J6" s="31"/>
    </row>
    <row r="7" spans="1:13">
      <c r="A7" s="20" t="s">
        <v>369</v>
      </c>
      <c r="B7" s="21"/>
      <c r="C7" s="174" t="s">
        <v>370</v>
      </c>
      <c r="D7" s="173"/>
      <c r="E7" s="173"/>
      <c r="F7" s="173"/>
      <c r="G7" s="173"/>
      <c r="H7" s="173"/>
      <c r="I7" s="173"/>
      <c r="J7" s="175"/>
    </row>
    <row r="8" spans="1:13" ht="25.5" customHeight="1">
      <c r="A8" s="35" t="s">
        <v>371</v>
      </c>
      <c r="B8" s="27"/>
      <c r="C8" s="176" t="s">
        <v>372</v>
      </c>
      <c r="D8" s="177"/>
      <c r="E8" s="177"/>
      <c r="F8" s="177"/>
      <c r="G8" s="177"/>
      <c r="H8" s="177"/>
      <c r="I8" s="177"/>
      <c r="J8" s="178"/>
    </row>
    <row r="9" spans="1:13">
      <c r="A9" s="179" t="s">
        <v>373</v>
      </c>
      <c r="B9" s="179"/>
      <c r="C9" s="179"/>
      <c r="D9" s="179"/>
      <c r="E9" s="179"/>
      <c r="F9" s="179"/>
      <c r="G9" s="179"/>
      <c r="H9" s="179"/>
      <c r="I9" s="179"/>
      <c r="J9" s="179"/>
    </row>
    <row r="10" spans="1:13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3" ht="20.399999999999999">
      <c r="A11" s="36" t="s">
        <v>374</v>
      </c>
      <c r="B11" s="36" t="s">
        <v>375</v>
      </c>
      <c r="C11" s="37" t="s">
        <v>376</v>
      </c>
      <c r="D11" s="37" t="s">
        <v>377</v>
      </c>
      <c r="E11" s="37" t="s">
        <v>378</v>
      </c>
      <c r="F11" s="37" t="s">
        <v>379</v>
      </c>
      <c r="G11" s="37" t="s">
        <v>380</v>
      </c>
      <c r="H11" s="38" t="s">
        <v>381</v>
      </c>
      <c r="I11" s="38" t="s">
        <v>382</v>
      </c>
      <c r="J11" s="38" t="s">
        <v>383</v>
      </c>
    </row>
    <row r="12" spans="1:13" ht="13.2" customHeight="1">
      <c r="A12" s="39" t="s">
        <v>384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3" ht="25.5" customHeight="1" outlineLevel="1">
      <c r="A13" s="42" t="s">
        <v>385</v>
      </c>
      <c r="B13" s="43" t="s">
        <v>386</v>
      </c>
      <c r="C13" s="42" t="s">
        <v>25</v>
      </c>
      <c r="D13" s="44">
        <v>3</v>
      </c>
      <c r="E13" s="45"/>
      <c r="F13" s="45">
        <v>2</v>
      </c>
      <c r="G13" s="46"/>
      <c r="H13" s="45"/>
      <c r="I13" s="45"/>
      <c r="J13" s="47">
        <f t="shared" ref="J13" si="0">TRUNC(PRODUCT(D13:H13),2)-I13</f>
        <v>6</v>
      </c>
    </row>
    <row r="14" spans="1:13" outlineLevel="1">
      <c r="A14" s="48"/>
      <c r="B14" s="49"/>
      <c r="C14" s="49"/>
      <c r="D14" s="50"/>
      <c r="E14" s="50"/>
      <c r="F14" s="50"/>
      <c r="G14" s="50"/>
      <c r="H14" s="50"/>
      <c r="I14" s="50"/>
      <c r="J14" s="51"/>
      <c r="L14" s="52"/>
    </row>
    <row r="15" spans="1:13">
      <c r="A15" s="39" t="s">
        <v>387</v>
      </c>
      <c r="B15" s="40"/>
      <c r="C15" s="40"/>
      <c r="D15" s="53"/>
      <c r="E15" s="53"/>
      <c r="F15" s="53"/>
      <c r="G15" s="53"/>
      <c r="H15" s="53"/>
      <c r="I15" s="53"/>
      <c r="J15" s="41"/>
    </row>
    <row r="16" spans="1:13" outlineLevel="1">
      <c r="A16" s="54" t="s">
        <v>388</v>
      </c>
      <c r="B16" s="55" t="s">
        <v>389</v>
      </c>
      <c r="C16" s="56"/>
      <c r="D16" s="57"/>
      <c r="E16" s="57"/>
      <c r="F16" s="57"/>
      <c r="G16" s="57"/>
      <c r="H16" s="57"/>
      <c r="I16" s="57"/>
      <c r="J16" s="58"/>
    </row>
    <row r="17" spans="1:18" ht="39.6" outlineLevel="1">
      <c r="A17" s="59" t="s">
        <v>390</v>
      </c>
      <c r="B17" s="60" t="s">
        <v>34</v>
      </c>
      <c r="C17" s="61" t="s">
        <v>391</v>
      </c>
      <c r="D17" s="62">
        <f>10*20+19.55</f>
        <v>219.55</v>
      </c>
      <c r="E17" s="62">
        <v>7</v>
      </c>
      <c r="F17" s="62">
        <v>0.05</v>
      </c>
      <c r="G17" s="62">
        <v>30</v>
      </c>
      <c r="H17" s="63"/>
      <c r="I17" s="63"/>
      <c r="J17" s="47">
        <f t="shared" ref="J17:J20" si="1">TRUNC(PRODUCT(D17:H17),2)-I17</f>
        <v>2305.27</v>
      </c>
      <c r="L17" s="64" t="e">
        <f>J17+#REF!+#REF!</f>
        <v>#REF!</v>
      </c>
      <c r="M17" s="65"/>
    </row>
    <row r="18" spans="1:18" ht="39.6" outlineLevel="1">
      <c r="A18" s="59" t="s">
        <v>392</v>
      </c>
      <c r="B18" s="60" t="s">
        <v>38</v>
      </c>
      <c r="C18" s="61" t="s">
        <v>391</v>
      </c>
      <c r="D18" s="62">
        <f t="shared" ref="D18:D25" si="2">10*20+19.55</f>
        <v>219.55</v>
      </c>
      <c r="E18" s="62">
        <v>7</v>
      </c>
      <c r="F18" s="62">
        <v>0.05</v>
      </c>
      <c r="G18" s="62">
        <v>99</v>
      </c>
      <c r="H18" s="62"/>
      <c r="I18" s="62"/>
      <c r="J18" s="47">
        <f t="shared" si="1"/>
        <v>7607.4</v>
      </c>
      <c r="L18" s="64" t="e">
        <f>J18+#REF!+#REF!</f>
        <v>#REF!</v>
      </c>
      <c r="M18" s="65"/>
    </row>
    <row r="19" spans="1:18" ht="39.6" outlineLevel="1">
      <c r="A19" s="59" t="s">
        <v>393</v>
      </c>
      <c r="B19" s="60" t="s">
        <v>394</v>
      </c>
      <c r="C19" s="61" t="s">
        <v>395</v>
      </c>
      <c r="D19" s="62">
        <f t="shared" si="2"/>
        <v>219.55</v>
      </c>
      <c r="E19" s="62">
        <v>7</v>
      </c>
      <c r="F19" s="62">
        <v>0.05</v>
      </c>
      <c r="G19" s="62">
        <v>30</v>
      </c>
      <c r="H19" s="67">
        <f>2.4*0.05</f>
        <v>0.12</v>
      </c>
      <c r="I19" s="63"/>
      <c r="J19" s="47">
        <f t="shared" si="1"/>
        <v>276.63</v>
      </c>
      <c r="L19" s="64" t="e">
        <f>J19+#REF!+#REF!</f>
        <v>#REF!</v>
      </c>
      <c r="M19" s="65"/>
    </row>
    <row r="20" spans="1:18" ht="52.8" outlineLevel="1">
      <c r="A20" s="59" t="s">
        <v>396</v>
      </c>
      <c r="B20" s="60" t="s">
        <v>397</v>
      </c>
      <c r="C20" s="61" t="s">
        <v>395</v>
      </c>
      <c r="D20" s="62">
        <f t="shared" si="2"/>
        <v>219.55</v>
      </c>
      <c r="E20" s="62">
        <v>7</v>
      </c>
      <c r="F20" s="62">
        <v>0.05</v>
      </c>
      <c r="G20" s="62">
        <v>558</v>
      </c>
      <c r="H20" s="67">
        <f>2.4*0.05</f>
        <v>0.12</v>
      </c>
      <c r="I20" s="62"/>
      <c r="J20" s="47">
        <f t="shared" si="1"/>
        <v>5145.37</v>
      </c>
      <c r="L20" s="64" t="e">
        <f>J20+#REF!+#REF!</f>
        <v>#REF!</v>
      </c>
      <c r="M20" s="65"/>
      <c r="N20" s="64"/>
    </row>
    <row r="21" spans="1:18" outlineLevel="1">
      <c r="A21" s="68" t="s">
        <v>398</v>
      </c>
      <c r="B21" s="69" t="s">
        <v>161</v>
      </c>
      <c r="C21" s="70"/>
      <c r="D21" s="71"/>
      <c r="E21" s="71"/>
      <c r="F21" s="71"/>
      <c r="G21" s="71"/>
      <c r="H21" s="71"/>
      <c r="I21" s="71"/>
      <c r="J21" s="72"/>
    </row>
    <row r="22" spans="1:18" outlineLevel="1">
      <c r="A22" s="73" t="s">
        <v>399</v>
      </c>
      <c r="B22" s="74" t="s">
        <v>400</v>
      </c>
      <c r="C22" s="75" t="s">
        <v>25</v>
      </c>
      <c r="D22" s="62">
        <f t="shared" si="2"/>
        <v>219.55</v>
      </c>
      <c r="E22" s="62">
        <v>7</v>
      </c>
      <c r="F22" s="62"/>
      <c r="G22" s="62"/>
      <c r="H22" s="62"/>
      <c r="I22" s="62"/>
      <c r="J22" s="47">
        <f t="shared" ref="J22:J23" si="3">TRUNC(PRODUCT(D22:H22),2)-I22</f>
        <v>1536.85</v>
      </c>
      <c r="L22" s="64" t="e">
        <f>J22+#REF!+#REF!</f>
        <v>#REF!</v>
      </c>
    </row>
    <row r="23" spans="1:18" ht="39.6" outlineLevel="1">
      <c r="A23" s="73" t="s">
        <v>392</v>
      </c>
      <c r="B23" s="74" t="s">
        <v>54</v>
      </c>
      <c r="C23" s="75" t="s">
        <v>55</v>
      </c>
      <c r="D23" s="62">
        <f t="shared" si="2"/>
        <v>219.55</v>
      </c>
      <c r="E23" s="62">
        <v>7</v>
      </c>
      <c r="F23" s="62">
        <v>0.05</v>
      </c>
      <c r="G23" s="62"/>
      <c r="H23" s="62"/>
      <c r="I23" s="62"/>
      <c r="J23" s="47">
        <f t="shared" si="3"/>
        <v>76.84</v>
      </c>
      <c r="K23" s="64"/>
      <c r="L23" s="64" t="e">
        <f>J23+#REF!+#REF!</f>
        <v>#REF!</v>
      </c>
    </row>
    <row r="24" spans="1:18" outlineLevel="1">
      <c r="A24" s="68" t="s">
        <v>401</v>
      </c>
      <c r="B24" s="69" t="s">
        <v>402</v>
      </c>
      <c r="C24" s="70"/>
      <c r="D24" s="71"/>
      <c r="E24" s="71"/>
      <c r="F24" s="71"/>
      <c r="G24" s="71"/>
      <c r="H24" s="71"/>
      <c r="I24" s="71"/>
      <c r="J24" s="72"/>
    </row>
    <row r="25" spans="1:18" ht="52.8" outlineLevel="1">
      <c r="A25" s="73" t="s">
        <v>403</v>
      </c>
      <c r="B25" s="74" t="s">
        <v>60</v>
      </c>
      <c r="C25" s="75" t="s">
        <v>404</v>
      </c>
      <c r="D25" s="62">
        <f t="shared" si="2"/>
        <v>219.55</v>
      </c>
      <c r="E25" s="62"/>
      <c r="F25" s="62"/>
      <c r="G25" s="62"/>
      <c r="H25" s="62">
        <v>3</v>
      </c>
      <c r="I25" s="62"/>
      <c r="J25" s="47">
        <f t="shared" ref="J25:J29" si="4">TRUNC(PRODUCT(D25:H25),2)-I25</f>
        <v>658.65</v>
      </c>
      <c r="L25" s="64" t="e">
        <f>J25+#REF!+#REF!</f>
        <v>#REF!</v>
      </c>
    </row>
    <row r="26" spans="1:18" ht="26.4" outlineLevel="1">
      <c r="A26" s="73" t="s">
        <v>405</v>
      </c>
      <c r="B26" s="74" t="s">
        <v>64</v>
      </c>
      <c r="C26" s="75" t="s">
        <v>25</v>
      </c>
      <c r="D26" s="62">
        <v>1</v>
      </c>
      <c r="E26" s="62">
        <v>0.4</v>
      </c>
      <c r="F26" s="62"/>
      <c r="G26" s="62">
        <v>8</v>
      </c>
      <c r="H26" s="62">
        <v>2</v>
      </c>
      <c r="I26" s="62"/>
      <c r="J26" s="47">
        <f t="shared" si="4"/>
        <v>6.4</v>
      </c>
      <c r="L26" s="64" t="e">
        <f>J26+#REF!+#REF!</f>
        <v>#REF!</v>
      </c>
    </row>
    <row r="27" spans="1:18" ht="26.4" outlineLevel="1">
      <c r="A27" s="73" t="s">
        <v>406</v>
      </c>
      <c r="B27" s="74" t="s">
        <v>67</v>
      </c>
      <c r="C27" s="75" t="s">
        <v>68</v>
      </c>
      <c r="D27" s="62"/>
      <c r="E27" s="62"/>
      <c r="F27" s="62"/>
      <c r="G27" s="62"/>
      <c r="H27" s="62">
        <v>12</v>
      </c>
      <c r="I27" s="62"/>
      <c r="J27" s="47">
        <f t="shared" si="4"/>
        <v>12</v>
      </c>
      <c r="L27" s="64" t="e">
        <f>J27+#REF!+#REF!</f>
        <v>#REF!</v>
      </c>
    </row>
    <row r="28" spans="1:18" ht="26.4" outlineLevel="1">
      <c r="A28" s="73" t="s">
        <v>407</v>
      </c>
      <c r="B28" s="74" t="s">
        <v>408</v>
      </c>
      <c r="C28" s="75" t="s">
        <v>68</v>
      </c>
      <c r="D28" s="62"/>
      <c r="E28" s="62">
        <v>7</v>
      </c>
      <c r="F28" s="62"/>
      <c r="G28" s="62">
        <v>2</v>
      </c>
      <c r="H28" s="62">
        <f>1/0.25</f>
        <v>4</v>
      </c>
      <c r="I28" s="62"/>
      <c r="J28" s="47">
        <f t="shared" si="4"/>
        <v>56</v>
      </c>
      <c r="L28" s="64" t="e">
        <f>J28+#REF!+#REF!</f>
        <v>#REF!</v>
      </c>
    </row>
    <row r="29" spans="1:18" ht="26.4" outlineLevel="1">
      <c r="A29" s="73" t="s">
        <v>409</v>
      </c>
      <c r="B29" s="74" t="s">
        <v>76</v>
      </c>
      <c r="C29" s="75" t="s">
        <v>68</v>
      </c>
      <c r="D29" s="62"/>
      <c r="E29" s="62"/>
      <c r="F29" s="62"/>
      <c r="G29" s="62"/>
      <c r="H29" s="62">
        <v>2</v>
      </c>
      <c r="I29" s="62"/>
      <c r="J29" s="47">
        <f t="shared" si="4"/>
        <v>2</v>
      </c>
      <c r="K29" s="64">
        <f>J29+J107</f>
        <v>37.619999999999997</v>
      </c>
      <c r="O29" s="76"/>
    </row>
    <row r="30" spans="1:18" outlineLevel="1">
      <c r="A30" s="48"/>
      <c r="B30" s="49"/>
      <c r="C30" s="49"/>
      <c r="D30" s="49"/>
      <c r="E30" s="49"/>
      <c r="F30" s="49"/>
      <c r="G30" s="49"/>
      <c r="H30" s="49"/>
      <c r="I30" s="49"/>
      <c r="J30" s="51"/>
      <c r="L30" s="52"/>
    </row>
    <row r="31" spans="1:18" ht="27.6">
      <c r="A31" s="39" t="s">
        <v>410</v>
      </c>
      <c r="B31" s="40"/>
      <c r="C31" s="40"/>
      <c r="D31" s="53"/>
      <c r="E31" s="53"/>
      <c r="F31" s="53"/>
      <c r="G31" s="53"/>
      <c r="H31" s="53"/>
      <c r="I31" s="53"/>
      <c r="J31" s="41"/>
      <c r="M31" s="77" t="s">
        <v>411</v>
      </c>
      <c r="N31" s="77" t="s">
        <v>412</v>
      </c>
      <c r="O31" s="78" t="s">
        <v>413</v>
      </c>
      <c r="P31" s="78" t="s">
        <v>414</v>
      </c>
      <c r="Q31" s="77" t="s">
        <v>415</v>
      </c>
    </row>
    <row r="32" spans="1:18" outlineLevel="1">
      <c r="A32" s="54" t="s">
        <v>416</v>
      </c>
      <c r="B32" s="55" t="s">
        <v>80</v>
      </c>
      <c r="C32" s="56"/>
      <c r="D32" s="57"/>
      <c r="E32" s="57"/>
      <c r="F32" s="57"/>
      <c r="G32" s="57"/>
      <c r="H32" s="57"/>
      <c r="I32" s="57"/>
      <c r="J32" s="58"/>
      <c r="M32" s="79">
        <v>15</v>
      </c>
      <c r="N32" s="79">
        <v>6.29</v>
      </c>
      <c r="O32" s="80">
        <v>6.8</v>
      </c>
      <c r="P32" s="79">
        <v>0.3</v>
      </c>
      <c r="Q32" s="79">
        <v>1.5</v>
      </c>
      <c r="R32" s="65"/>
    </row>
    <row r="33" spans="1:17" ht="39.6" outlineLevel="1">
      <c r="A33" s="42" t="s">
        <v>417</v>
      </c>
      <c r="B33" s="60" t="s">
        <v>83</v>
      </c>
      <c r="C33" s="61" t="s">
        <v>55</v>
      </c>
      <c r="D33" s="62">
        <f>M32*20+N32</f>
        <v>306.29000000000002</v>
      </c>
      <c r="E33" s="62">
        <f>O32</f>
        <v>6.8</v>
      </c>
      <c r="F33" s="62">
        <f>M34/100</f>
        <v>0.33</v>
      </c>
      <c r="G33" s="62"/>
      <c r="H33" s="62"/>
      <c r="I33" s="62"/>
      <c r="J33" s="47">
        <f t="shared" ref="J33:J35" si="5">TRUNC(PRODUCT(D33:H33),2)-I33</f>
        <v>687.31</v>
      </c>
      <c r="M33" s="81" t="s">
        <v>418</v>
      </c>
      <c r="N33" s="81" t="s">
        <v>419</v>
      </c>
      <c r="O33" s="82" t="s">
        <v>420</v>
      </c>
      <c r="P33" s="81"/>
      <c r="Q33" s="81"/>
    </row>
    <row r="34" spans="1:17" ht="26.4" outlineLevel="1">
      <c r="A34" s="42" t="s">
        <v>421</v>
      </c>
      <c r="B34" s="60" t="s">
        <v>86</v>
      </c>
      <c r="C34" s="61" t="s">
        <v>25</v>
      </c>
      <c r="D34" s="62">
        <f>M32*20+N32</f>
        <v>306.29000000000002</v>
      </c>
      <c r="E34" s="62">
        <f>O32</f>
        <v>6.8</v>
      </c>
      <c r="F34" s="62"/>
      <c r="G34" s="62"/>
      <c r="H34" s="62"/>
      <c r="I34" s="62"/>
      <c r="J34" s="47">
        <f t="shared" si="5"/>
        <v>2082.77</v>
      </c>
      <c r="M34" s="83">
        <v>33</v>
      </c>
      <c r="N34" s="83">
        <v>15</v>
      </c>
      <c r="O34" s="84">
        <v>15</v>
      </c>
      <c r="P34" s="79"/>
      <c r="Q34" s="79"/>
    </row>
    <row r="35" spans="1:17" ht="39.6" outlineLevel="1">
      <c r="A35" s="42" t="s">
        <v>422</v>
      </c>
      <c r="B35" s="60" t="s">
        <v>34</v>
      </c>
      <c r="C35" s="61" t="s">
        <v>391</v>
      </c>
      <c r="D35" s="62">
        <f>M32*20+N32</f>
        <v>306.29000000000002</v>
      </c>
      <c r="E35" s="62">
        <f>O32</f>
        <v>6.8</v>
      </c>
      <c r="F35" s="62">
        <f>M34/100</f>
        <v>0.33</v>
      </c>
      <c r="G35" s="62">
        <f>M36</f>
        <v>10</v>
      </c>
      <c r="H35" s="62">
        <f>N36</f>
        <v>1.3</v>
      </c>
      <c r="I35" s="62"/>
      <c r="J35" s="47">
        <f t="shared" si="5"/>
        <v>8935.09</v>
      </c>
      <c r="M35" s="81" t="s">
        <v>423</v>
      </c>
      <c r="N35" s="81" t="s">
        <v>424</v>
      </c>
      <c r="O35" s="82" t="s">
        <v>425</v>
      </c>
      <c r="P35" s="81" t="s">
        <v>426</v>
      </c>
      <c r="Q35" s="81" t="s">
        <v>427</v>
      </c>
    </row>
    <row r="36" spans="1:17" outlineLevel="1">
      <c r="A36" s="54" t="s">
        <v>428</v>
      </c>
      <c r="B36" s="55" t="s">
        <v>429</v>
      </c>
      <c r="C36" s="56"/>
      <c r="D36" s="57"/>
      <c r="E36" s="57"/>
      <c r="F36" s="57"/>
      <c r="G36" s="57"/>
      <c r="H36" s="57"/>
      <c r="I36" s="57"/>
      <c r="J36" s="58"/>
      <c r="M36" s="79">
        <v>10</v>
      </c>
      <c r="N36" s="79">
        <v>1.3</v>
      </c>
      <c r="O36" s="80">
        <v>10</v>
      </c>
      <c r="P36" s="85">
        <v>125</v>
      </c>
      <c r="Q36" s="79">
        <v>588</v>
      </c>
    </row>
    <row r="37" spans="1:17" ht="41.4" outlineLevel="1">
      <c r="A37" s="42" t="s">
        <v>430</v>
      </c>
      <c r="B37" s="60" t="s">
        <v>83</v>
      </c>
      <c r="C37" s="61" t="s">
        <v>55</v>
      </c>
      <c r="D37" s="62">
        <f>M32*20+N32</f>
        <v>306.29000000000002</v>
      </c>
      <c r="E37" s="62">
        <f>O32-2*P32</f>
        <v>6.2</v>
      </c>
      <c r="F37" s="62">
        <f>O34/100</f>
        <v>0.15</v>
      </c>
      <c r="G37" s="62"/>
      <c r="H37" s="62"/>
      <c r="I37" s="62"/>
      <c r="J37" s="47">
        <f t="shared" ref="J37:J39" si="6">TRUNC(PRODUCT(D37:H37),2)-I37</f>
        <v>284.83999999999997</v>
      </c>
      <c r="M37" s="81" t="s">
        <v>431</v>
      </c>
      <c r="N37" s="81" t="s">
        <v>432</v>
      </c>
      <c r="O37" s="82" t="s">
        <v>433</v>
      </c>
      <c r="P37" s="81" t="s">
        <v>434</v>
      </c>
      <c r="Q37" s="81" t="s">
        <v>435</v>
      </c>
    </row>
    <row r="38" spans="1:17" ht="39.6" outlineLevel="1">
      <c r="A38" s="42" t="s">
        <v>436</v>
      </c>
      <c r="B38" s="60" t="s">
        <v>34</v>
      </c>
      <c r="C38" s="61" t="s">
        <v>391</v>
      </c>
      <c r="D38" s="62">
        <f>M32*20+N32</f>
        <v>306.29000000000002</v>
      </c>
      <c r="E38" s="62">
        <f>O32-2*P32</f>
        <v>6.2</v>
      </c>
      <c r="F38" s="62">
        <f>O34/100</f>
        <v>0.15</v>
      </c>
      <c r="G38" s="62">
        <f>O36</f>
        <v>10</v>
      </c>
      <c r="H38" s="62">
        <f>N36</f>
        <v>1.3</v>
      </c>
      <c r="I38" s="62"/>
      <c r="J38" s="47">
        <f t="shared" si="6"/>
        <v>3703.04</v>
      </c>
      <c r="M38" s="86">
        <v>3</v>
      </c>
      <c r="N38" s="86">
        <v>2400</v>
      </c>
      <c r="O38" s="87">
        <v>2.5</v>
      </c>
      <c r="P38" s="86">
        <v>0.4</v>
      </c>
      <c r="Q38" s="86">
        <v>3</v>
      </c>
    </row>
    <row r="39" spans="1:17" ht="39.6" outlineLevel="1">
      <c r="A39" s="42" t="s">
        <v>437</v>
      </c>
      <c r="B39" s="60" t="s">
        <v>438</v>
      </c>
      <c r="C39" s="61" t="s">
        <v>55</v>
      </c>
      <c r="D39" s="62">
        <f>M32*20+N32</f>
        <v>306.29000000000002</v>
      </c>
      <c r="E39" s="62">
        <f>O32-2*P32</f>
        <v>6.2</v>
      </c>
      <c r="F39" s="62">
        <f>O34/100</f>
        <v>0.15</v>
      </c>
      <c r="G39" s="62"/>
      <c r="H39" s="62"/>
      <c r="I39" s="62"/>
      <c r="J39" s="47">
        <f t="shared" si="6"/>
        <v>284.83999999999997</v>
      </c>
      <c r="K39" s="64"/>
      <c r="M39" s="88" t="s">
        <v>439</v>
      </c>
      <c r="N39" s="81" t="s">
        <v>440</v>
      </c>
      <c r="O39" s="66" t="s">
        <v>441</v>
      </c>
      <c r="P39" s="24" t="s">
        <v>442</v>
      </c>
      <c r="Q39" s="24" t="s">
        <v>443</v>
      </c>
    </row>
    <row r="40" spans="1:17" outlineLevel="1">
      <c r="A40" s="54" t="s">
        <v>444</v>
      </c>
      <c r="B40" s="55" t="s">
        <v>96</v>
      </c>
      <c r="C40" s="56"/>
      <c r="D40" s="57"/>
      <c r="E40" s="57"/>
      <c r="F40" s="57"/>
      <c r="G40" s="57"/>
      <c r="H40" s="57"/>
      <c r="I40" s="57"/>
      <c r="J40" s="58"/>
      <c r="M40" s="89">
        <v>1</v>
      </c>
      <c r="N40" s="89">
        <v>2</v>
      </c>
      <c r="O40" s="90">
        <v>2</v>
      </c>
      <c r="P40" s="89">
        <v>2</v>
      </c>
      <c r="Q40" s="89">
        <v>0.05</v>
      </c>
    </row>
    <row r="41" spans="1:17" ht="41.4" outlineLevel="1">
      <c r="A41" s="42" t="s">
        <v>445</v>
      </c>
      <c r="B41" s="60" t="s">
        <v>83</v>
      </c>
      <c r="C41" s="61" t="s">
        <v>55</v>
      </c>
      <c r="D41" s="62">
        <f>M32*20+N32</f>
        <v>306.29000000000002</v>
      </c>
      <c r="E41" s="62">
        <f>O32-2*P32</f>
        <v>6.2</v>
      </c>
      <c r="F41" s="62">
        <f>N34/100</f>
        <v>0.15</v>
      </c>
      <c r="G41" s="62"/>
      <c r="H41" s="62"/>
      <c r="I41" s="62"/>
      <c r="J41" s="47">
        <f t="shared" ref="J41:J43" si="7">TRUNC(PRODUCT(D41:H41),2)-I41</f>
        <v>284.83999999999997</v>
      </c>
      <c r="M41" s="82" t="s">
        <v>446</v>
      </c>
      <c r="N41" s="82" t="s">
        <v>447</v>
      </c>
      <c r="O41" s="82" t="s">
        <v>448</v>
      </c>
      <c r="P41" s="82" t="s">
        <v>449</v>
      </c>
      <c r="Q41" s="82" t="s">
        <v>450</v>
      </c>
    </row>
    <row r="42" spans="1:17" ht="39.6" outlineLevel="1">
      <c r="A42" s="42" t="s">
        <v>451</v>
      </c>
      <c r="B42" s="60" t="s">
        <v>34</v>
      </c>
      <c r="C42" s="61" t="s">
        <v>391</v>
      </c>
      <c r="D42" s="62">
        <f>M32*20+N32</f>
        <v>306.29000000000002</v>
      </c>
      <c r="E42" s="62">
        <f>O32-2*P32</f>
        <v>6.2</v>
      </c>
      <c r="F42" s="62">
        <f>N34/100</f>
        <v>0.15</v>
      </c>
      <c r="G42" s="62">
        <f>O36</f>
        <v>10</v>
      </c>
      <c r="H42" s="62">
        <f>N36</f>
        <v>1.3</v>
      </c>
      <c r="I42" s="62"/>
      <c r="J42" s="47">
        <f t="shared" si="7"/>
        <v>3703.04</v>
      </c>
      <c r="M42" s="86">
        <v>2</v>
      </c>
      <c r="N42" s="86">
        <f>Q38*2</f>
        <v>6</v>
      </c>
      <c r="O42" s="87"/>
      <c r="P42" s="86">
        <v>6</v>
      </c>
      <c r="Q42" s="86">
        <v>15</v>
      </c>
    </row>
    <row r="43" spans="1:17" ht="39.6" outlineLevel="1">
      <c r="A43" s="42" t="s">
        <v>452</v>
      </c>
      <c r="B43" s="60" t="s">
        <v>438</v>
      </c>
      <c r="C43" s="61" t="s">
        <v>55</v>
      </c>
      <c r="D43" s="62">
        <f>M32*20+N32</f>
        <v>306.29000000000002</v>
      </c>
      <c r="E43" s="62">
        <f>O32-2*P32</f>
        <v>6.2</v>
      </c>
      <c r="F43" s="62">
        <f>N34/100</f>
        <v>0.15</v>
      </c>
      <c r="G43" s="62"/>
      <c r="H43" s="62"/>
      <c r="I43" s="62"/>
      <c r="J43" s="47">
        <f t="shared" si="7"/>
        <v>284.83999999999997</v>
      </c>
      <c r="K43" s="64"/>
      <c r="M43" s="88" t="s">
        <v>453</v>
      </c>
      <c r="N43" s="81" t="s">
        <v>454</v>
      </c>
      <c r="O43" s="82" t="s">
        <v>455</v>
      </c>
      <c r="P43" s="81" t="s">
        <v>456</v>
      </c>
      <c r="Q43" s="81" t="s">
        <v>457</v>
      </c>
    </row>
    <row r="44" spans="1:17" outlineLevel="1">
      <c r="A44" s="54" t="s">
        <v>458</v>
      </c>
      <c r="B44" s="55" t="s">
        <v>389</v>
      </c>
      <c r="C44" s="56"/>
      <c r="D44" s="57"/>
      <c r="E44" s="57"/>
      <c r="F44" s="57"/>
      <c r="G44" s="57"/>
      <c r="H44" s="57"/>
      <c r="I44" s="57"/>
      <c r="J44" s="58"/>
      <c r="M44" s="91">
        <f>Q32</f>
        <v>1.5</v>
      </c>
      <c r="N44" s="91">
        <v>5</v>
      </c>
      <c r="O44" s="92">
        <v>6</v>
      </c>
      <c r="P44" s="91">
        <v>25</v>
      </c>
      <c r="Q44" s="91">
        <v>2</v>
      </c>
    </row>
    <row r="45" spans="1:17" ht="26.4" outlineLevel="1">
      <c r="A45" s="59" t="s">
        <v>459</v>
      </c>
      <c r="B45" s="60" t="s">
        <v>103</v>
      </c>
      <c r="C45" s="61" t="s">
        <v>55</v>
      </c>
      <c r="D45" s="62">
        <f>M32*20+N32</f>
        <v>306.29000000000002</v>
      </c>
      <c r="E45" s="62">
        <f>O32-2*P32</f>
        <v>6.2</v>
      </c>
      <c r="F45" s="62">
        <f>M38/100</f>
        <v>0.03</v>
      </c>
      <c r="G45" s="62"/>
      <c r="H45" s="63"/>
      <c r="I45" s="63"/>
      <c r="J45" s="47">
        <f>TRUNC(PRODUCT(D45:H45),2)-I45</f>
        <v>56.96</v>
      </c>
      <c r="M45" s="65"/>
      <c r="O45" s="76"/>
    </row>
    <row r="46" spans="1:17" ht="39.6" outlineLevel="1">
      <c r="A46" s="59" t="s">
        <v>460</v>
      </c>
      <c r="B46" s="60" t="s">
        <v>34</v>
      </c>
      <c r="C46" s="61" t="s">
        <v>391</v>
      </c>
      <c r="D46" s="62">
        <f>M32*20+N32</f>
        <v>306.29000000000002</v>
      </c>
      <c r="E46" s="62">
        <f>O32-2*P32</f>
        <v>6.2</v>
      </c>
      <c r="F46" s="62">
        <f>M38/100</f>
        <v>0.03</v>
      </c>
      <c r="G46" s="62">
        <f>30</f>
        <v>30</v>
      </c>
      <c r="H46" s="63"/>
      <c r="I46" s="63"/>
      <c r="J46" s="47">
        <f t="shared" ref="J46:J49" si="8">TRUNC(PRODUCT(D46:H46),2)-I46</f>
        <v>1709.09</v>
      </c>
      <c r="M46" s="65"/>
      <c r="O46" s="76"/>
    </row>
    <row r="47" spans="1:17" ht="39.6" outlineLevel="1">
      <c r="A47" s="59" t="s">
        <v>461</v>
      </c>
      <c r="B47" s="60" t="s">
        <v>38</v>
      </c>
      <c r="C47" s="61" t="s">
        <v>391</v>
      </c>
      <c r="D47" s="62">
        <f>M32*20+N32</f>
        <v>306.29000000000002</v>
      </c>
      <c r="E47" s="62">
        <f>O32-2*P32</f>
        <v>6.2</v>
      </c>
      <c r="F47" s="62">
        <f>M38/100</f>
        <v>0.03</v>
      </c>
      <c r="G47" s="62">
        <f>P36-G46</f>
        <v>95</v>
      </c>
      <c r="H47" s="62"/>
      <c r="I47" s="62"/>
      <c r="J47" s="47">
        <f t="shared" si="8"/>
        <v>5412.14</v>
      </c>
      <c r="M47" s="65"/>
      <c r="O47" s="76"/>
    </row>
    <row r="48" spans="1:17" ht="39.6" outlineLevel="1">
      <c r="A48" s="59" t="s">
        <v>462</v>
      </c>
      <c r="B48" s="60" t="s">
        <v>394</v>
      </c>
      <c r="C48" s="61" t="s">
        <v>395</v>
      </c>
      <c r="D48" s="62">
        <f>M32*20+N32</f>
        <v>306.29000000000002</v>
      </c>
      <c r="E48" s="62">
        <f>O32-2*P32</f>
        <v>6.2</v>
      </c>
      <c r="F48" s="62">
        <f>M38/100</f>
        <v>0.03</v>
      </c>
      <c r="G48" s="62">
        <f>30</f>
        <v>30</v>
      </c>
      <c r="H48" s="67">
        <f>(N38/1000)*Q40</f>
        <v>0.12</v>
      </c>
      <c r="I48" s="63"/>
      <c r="J48" s="47">
        <f t="shared" si="8"/>
        <v>205.09</v>
      </c>
      <c r="M48" s="65"/>
      <c r="O48" s="76"/>
    </row>
    <row r="49" spans="1:15" ht="52.8" outlineLevel="1">
      <c r="A49" s="59" t="s">
        <v>463</v>
      </c>
      <c r="B49" s="60" t="s">
        <v>397</v>
      </c>
      <c r="C49" s="61" t="s">
        <v>395</v>
      </c>
      <c r="D49" s="62">
        <f>M32*20+N32</f>
        <v>306.29000000000002</v>
      </c>
      <c r="E49" s="62">
        <f>O32-2*P32</f>
        <v>6.2</v>
      </c>
      <c r="F49" s="62">
        <f>M38/100</f>
        <v>0.03</v>
      </c>
      <c r="G49" s="62">
        <f>Q36-G48</f>
        <v>558</v>
      </c>
      <c r="H49" s="67">
        <f>(N38/1000)*Q40</f>
        <v>0.12</v>
      </c>
      <c r="I49" s="62"/>
      <c r="J49" s="47">
        <f t="shared" si="8"/>
        <v>3814.7</v>
      </c>
      <c r="M49" s="65"/>
      <c r="O49" s="76"/>
    </row>
    <row r="50" spans="1:15" outlineLevel="1">
      <c r="A50" s="68" t="s">
        <v>464</v>
      </c>
      <c r="B50" s="69" t="s">
        <v>161</v>
      </c>
      <c r="C50" s="70"/>
      <c r="D50" s="71"/>
      <c r="E50" s="71"/>
      <c r="F50" s="71"/>
      <c r="G50" s="71"/>
      <c r="H50" s="71"/>
      <c r="I50" s="71"/>
      <c r="J50" s="72"/>
      <c r="O50" s="76"/>
    </row>
    <row r="51" spans="1:15" outlineLevel="1">
      <c r="A51" s="73" t="s">
        <v>465</v>
      </c>
      <c r="B51" s="74" t="s">
        <v>400</v>
      </c>
      <c r="C51" s="75" t="s">
        <v>25</v>
      </c>
      <c r="D51" s="62">
        <f>M32*20+N32</f>
        <v>306.29000000000002</v>
      </c>
      <c r="E51" s="62">
        <f>O32-2*P32</f>
        <v>6.2</v>
      </c>
      <c r="F51" s="62"/>
      <c r="G51" s="62"/>
      <c r="H51" s="62"/>
      <c r="I51" s="62"/>
      <c r="J51" s="47">
        <f t="shared" ref="J51:J52" si="9">TRUNC(PRODUCT(D51:H51),2)-I51</f>
        <v>1898.99</v>
      </c>
      <c r="O51" s="76"/>
    </row>
    <row r="52" spans="1:15" ht="39.6" outlineLevel="1">
      <c r="A52" s="73" t="s">
        <v>466</v>
      </c>
      <c r="B52" s="74" t="s">
        <v>54</v>
      </c>
      <c r="C52" s="75" t="s">
        <v>55</v>
      </c>
      <c r="D52" s="62">
        <f>M32*20+N32</f>
        <v>306.29000000000002</v>
      </c>
      <c r="E52" s="62">
        <f>O32-2*P32</f>
        <v>6.2</v>
      </c>
      <c r="F52" s="62">
        <f>M38/100</f>
        <v>0.03</v>
      </c>
      <c r="G52" s="62"/>
      <c r="H52" s="62"/>
      <c r="I52" s="62"/>
      <c r="J52" s="47">
        <f t="shared" si="9"/>
        <v>56.96</v>
      </c>
      <c r="K52" s="64"/>
      <c r="O52" s="76"/>
    </row>
    <row r="53" spans="1:15" outlineLevel="1">
      <c r="A53" s="68" t="s">
        <v>467</v>
      </c>
      <c r="B53" s="69" t="s">
        <v>402</v>
      </c>
      <c r="C53" s="70"/>
      <c r="D53" s="71"/>
      <c r="E53" s="71"/>
      <c r="F53" s="71"/>
      <c r="G53" s="71"/>
      <c r="H53" s="71"/>
      <c r="I53" s="71"/>
      <c r="J53" s="72"/>
      <c r="O53" s="76"/>
    </row>
    <row r="54" spans="1:15" ht="52.8" outlineLevel="1">
      <c r="A54" s="73" t="s">
        <v>468</v>
      </c>
      <c r="B54" s="74" t="s">
        <v>60</v>
      </c>
      <c r="C54" s="75" t="s">
        <v>404</v>
      </c>
      <c r="D54" s="62">
        <f>M32*20+N32</f>
        <v>306.29000000000002</v>
      </c>
      <c r="E54" s="62"/>
      <c r="F54" s="62"/>
      <c r="G54" s="62"/>
      <c r="H54" s="62">
        <f>M40+N40</f>
        <v>3</v>
      </c>
      <c r="I54" s="62"/>
      <c r="J54" s="47">
        <f t="shared" ref="J54:J58" si="10">TRUNC(PRODUCT(D54:H54),2)-I54</f>
        <v>918.87</v>
      </c>
      <c r="O54" s="76"/>
    </row>
    <row r="55" spans="1:15" ht="26.4" outlineLevel="1">
      <c r="A55" s="73" t="s">
        <v>469</v>
      </c>
      <c r="B55" s="74" t="s">
        <v>64</v>
      </c>
      <c r="C55" s="75" t="s">
        <v>25</v>
      </c>
      <c r="D55" s="62">
        <v>2</v>
      </c>
      <c r="E55" s="62">
        <f>P38</f>
        <v>0.4</v>
      </c>
      <c r="F55" s="62"/>
      <c r="G55" s="62">
        <v>7</v>
      </c>
      <c r="H55" s="62">
        <f>Q38</f>
        <v>3</v>
      </c>
      <c r="I55" s="62"/>
      <c r="J55" s="47">
        <f t="shared" si="10"/>
        <v>16.8</v>
      </c>
      <c r="O55" s="76"/>
    </row>
    <row r="56" spans="1:15" ht="26.4" outlineLevel="1">
      <c r="A56" s="73" t="s">
        <v>470</v>
      </c>
      <c r="B56" s="74" t="s">
        <v>67</v>
      </c>
      <c r="C56" s="75" t="s">
        <v>68</v>
      </c>
      <c r="D56" s="62"/>
      <c r="E56" s="62"/>
      <c r="F56" s="62"/>
      <c r="G56" s="62"/>
      <c r="H56" s="62">
        <f>M42+N42+O42+P42</f>
        <v>14</v>
      </c>
      <c r="I56" s="62"/>
      <c r="J56" s="47">
        <f t="shared" si="10"/>
        <v>14</v>
      </c>
      <c r="O56" s="76"/>
    </row>
    <row r="57" spans="1:15" ht="26.4" outlineLevel="1">
      <c r="A57" s="73" t="s">
        <v>471</v>
      </c>
      <c r="B57" s="74" t="s">
        <v>408</v>
      </c>
      <c r="C57" s="75" t="s">
        <v>68</v>
      </c>
      <c r="D57" s="62"/>
      <c r="E57" s="62">
        <f>O32-2*P32</f>
        <v>6.2</v>
      </c>
      <c r="F57" s="62"/>
      <c r="G57" s="62">
        <f>Q38</f>
        <v>3</v>
      </c>
      <c r="H57" s="62">
        <f>1/0.25</f>
        <v>4</v>
      </c>
      <c r="I57" s="62"/>
      <c r="J57" s="47">
        <f t="shared" si="10"/>
        <v>74.400000000000006</v>
      </c>
      <c r="O57" s="76"/>
    </row>
    <row r="58" spans="1:15" ht="26.4" outlineLevel="1">
      <c r="A58" s="73" t="s">
        <v>409</v>
      </c>
      <c r="B58" s="74" t="s">
        <v>76</v>
      </c>
      <c r="C58" s="75" t="s">
        <v>68</v>
      </c>
      <c r="D58" s="62"/>
      <c r="E58" s="62"/>
      <c r="F58" s="62"/>
      <c r="G58" s="62"/>
      <c r="H58" s="62">
        <v>2</v>
      </c>
      <c r="I58" s="62"/>
      <c r="J58" s="47">
        <f t="shared" si="10"/>
        <v>2</v>
      </c>
      <c r="K58" s="64">
        <f>J58+J136</f>
        <v>2</v>
      </c>
      <c r="O58" s="76"/>
    </row>
    <row r="59" spans="1:15" outlineLevel="1">
      <c r="A59" s="68" t="s">
        <v>472</v>
      </c>
      <c r="B59" s="69" t="s">
        <v>118</v>
      </c>
      <c r="C59" s="70"/>
      <c r="D59" s="71"/>
      <c r="E59" s="71"/>
      <c r="F59" s="71"/>
      <c r="G59" s="71"/>
      <c r="H59" s="71"/>
      <c r="I59" s="71"/>
      <c r="J59" s="72"/>
      <c r="O59" s="76"/>
    </row>
    <row r="60" spans="1:15" ht="66" outlineLevel="1">
      <c r="A60" s="59" t="s">
        <v>473</v>
      </c>
      <c r="B60" s="60" t="s">
        <v>121</v>
      </c>
      <c r="C60" s="61" t="s">
        <v>404</v>
      </c>
      <c r="D60" s="62">
        <f>M32*20+N32</f>
        <v>306.29000000000002</v>
      </c>
      <c r="E60" s="62"/>
      <c r="F60" s="62"/>
      <c r="G60" s="62"/>
      <c r="H60" s="62">
        <f>O40</f>
        <v>2</v>
      </c>
      <c r="I60" s="62"/>
      <c r="J60" s="47">
        <f t="shared" ref="J60:J61" si="11">TRUNC(PRODUCT(D60:H60),2)-I60</f>
        <v>612.58000000000004</v>
      </c>
      <c r="M60" s="65"/>
      <c r="O60" s="76"/>
    </row>
    <row r="61" spans="1:15" ht="39.6" outlineLevel="1">
      <c r="A61" s="59" t="s">
        <v>474</v>
      </c>
      <c r="B61" s="60" t="s">
        <v>124</v>
      </c>
      <c r="C61" s="61" t="s">
        <v>404</v>
      </c>
      <c r="D61" s="62">
        <f>M32*20+N32</f>
        <v>306.29000000000002</v>
      </c>
      <c r="E61" s="62"/>
      <c r="F61" s="62"/>
      <c r="G61" s="62"/>
      <c r="H61" s="62">
        <f>P40</f>
        <v>2</v>
      </c>
      <c r="I61" s="62"/>
      <c r="J61" s="47">
        <f t="shared" si="11"/>
        <v>612.58000000000004</v>
      </c>
      <c r="M61" s="65"/>
      <c r="O61" s="76"/>
    </row>
    <row r="62" spans="1:15" outlineLevel="1">
      <c r="A62" s="68" t="s">
        <v>475</v>
      </c>
      <c r="B62" s="69" t="s">
        <v>126</v>
      </c>
      <c r="C62" s="70"/>
      <c r="D62" s="71"/>
      <c r="E62" s="71"/>
      <c r="F62" s="71"/>
      <c r="G62" s="71"/>
      <c r="H62" s="71"/>
      <c r="I62" s="71"/>
      <c r="J62" s="72"/>
      <c r="O62" s="76"/>
    </row>
    <row r="63" spans="1:15" ht="39.6" outlineLevel="1">
      <c r="A63" s="59" t="s">
        <v>476</v>
      </c>
      <c r="B63" s="60" t="s">
        <v>129</v>
      </c>
      <c r="C63" s="61" t="s">
        <v>55</v>
      </c>
      <c r="D63" s="62">
        <f>M32*20+N32</f>
        <v>306.29000000000002</v>
      </c>
      <c r="E63" s="62">
        <f>M44</f>
        <v>1.5</v>
      </c>
      <c r="F63" s="62">
        <f>N44/100</f>
        <v>0.05</v>
      </c>
      <c r="G63" s="62"/>
      <c r="H63" s="62">
        <f>Q44</f>
        <v>2</v>
      </c>
      <c r="I63" s="62">
        <f>(2*(8.21*1.5*0.05))+(2*(7.25*1.5*0.05))+(2*(6.43*1.5*0.05))+(6*(3.6*1.5*0.05))</f>
        <v>4.9035000000000011</v>
      </c>
      <c r="J63" s="47">
        <f t="shared" ref="J63:J65" si="12">TRUNC(PRODUCT(D63:H63),2)-I63</f>
        <v>41.036499999999997</v>
      </c>
      <c r="M63" s="65"/>
      <c r="O63" s="76"/>
    </row>
    <row r="64" spans="1:15" ht="52.8" outlineLevel="1">
      <c r="A64" s="59" t="s">
        <v>477</v>
      </c>
      <c r="B64" s="60" t="s">
        <v>132</v>
      </c>
      <c r="C64" s="61" t="s">
        <v>68</v>
      </c>
      <c r="D64" s="62"/>
      <c r="E64" s="62"/>
      <c r="F64" s="62"/>
      <c r="G64" s="62"/>
      <c r="H64" s="62">
        <f>O44</f>
        <v>6</v>
      </c>
      <c r="I64" s="62"/>
      <c r="J64" s="47">
        <f t="shared" si="12"/>
        <v>6</v>
      </c>
      <c r="M64" s="65"/>
      <c r="O64" s="76"/>
    </row>
    <row r="65" spans="1:15" ht="26.4" outlineLevel="1">
      <c r="A65" s="73" t="s">
        <v>478</v>
      </c>
      <c r="B65" s="60" t="s">
        <v>135</v>
      </c>
      <c r="C65" s="61" t="s">
        <v>25</v>
      </c>
      <c r="D65" s="62">
        <f>M32*20+N32</f>
        <v>306.29000000000002</v>
      </c>
      <c r="E65" s="62">
        <f>P44/100</f>
        <v>0.25</v>
      </c>
      <c r="F65" s="62"/>
      <c r="G65" s="62"/>
      <c r="H65" s="62">
        <f>O40</f>
        <v>2</v>
      </c>
      <c r="I65" s="62"/>
      <c r="J65" s="47">
        <f t="shared" si="12"/>
        <v>153.13999999999999</v>
      </c>
      <c r="M65" s="65"/>
      <c r="O65" s="76"/>
    </row>
    <row r="66" spans="1:15" outlineLevel="1">
      <c r="A66" s="93"/>
      <c r="B66" s="94"/>
      <c r="C66" s="95"/>
      <c r="D66" s="96"/>
      <c r="E66" s="96"/>
      <c r="F66" s="96"/>
      <c r="G66" s="96"/>
      <c r="H66" s="96"/>
      <c r="I66" s="96"/>
      <c r="J66" s="97"/>
      <c r="M66" s="65"/>
      <c r="O66" s="76"/>
    </row>
    <row r="67" spans="1:15" ht="13.2" customHeight="1">
      <c r="A67" s="39" t="s">
        <v>479</v>
      </c>
      <c r="B67" s="40"/>
      <c r="C67" s="40"/>
      <c r="D67" s="40"/>
      <c r="E67" s="40"/>
      <c r="F67" s="40"/>
      <c r="G67" s="40"/>
      <c r="H67" s="40"/>
      <c r="I67" s="40"/>
      <c r="J67" s="41"/>
    </row>
    <row r="68" spans="1:15" ht="25.5" customHeight="1" outlineLevel="1">
      <c r="A68" s="42" t="s">
        <v>480</v>
      </c>
      <c r="B68" s="43" t="s">
        <v>481</v>
      </c>
      <c r="C68" s="42" t="s">
        <v>482</v>
      </c>
      <c r="D68" s="44"/>
      <c r="E68" s="45"/>
      <c r="F68" s="45"/>
      <c r="G68" s="46">
        <v>1</v>
      </c>
      <c r="H68" s="45">
        <v>0.31</v>
      </c>
      <c r="I68" s="45"/>
      <c r="J68" s="47">
        <f t="shared" ref="J68" si="13">TRUNC(PRODUCT(D68:H68),2)-I68</f>
        <v>0.31</v>
      </c>
    </row>
    <row r="69" spans="1:15" outlineLevel="1">
      <c r="A69" s="48"/>
      <c r="B69" s="49"/>
      <c r="C69" s="49"/>
      <c r="D69" s="50"/>
      <c r="E69" s="50"/>
      <c r="F69" s="50"/>
      <c r="G69" s="50"/>
      <c r="H69" s="50"/>
      <c r="I69" s="50"/>
      <c r="J69" s="51"/>
      <c r="L69" s="52"/>
    </row>
    <row r="70" spans="1:15">
      <c r="A70" s="93"/>
      <c r="B70" s="94"/>
      <c r="C70" s="95"/>
      <c r="D70" s="96"/>
      <c r="E70" s="96"/>
      <c r="F70" s="96"/>
      <c r="G70" s="96"/>
      <c r="H70" s="96"/>
      <c r="I70" s="96"/>
      <c r="J70" s="97"/>
      <c r="M70" s="65"/>
      <c r="O70" s="76"/>
    </row>
    <row r="71" spans="1:15">
      <c r="A71" s="98"/>
      <c r="B71" s="52"/>
      <c r="C71" s="98"/>
      <c r="D71" s="98"/>
      <c r="E71" s="98"/>
      <c r="F71" s="98"/>
      <c r="G71" s="98"/>
      <c r="H71" s="98"/>
      <c r="I71" s="98"/>
      <c r="J71" s="98"/>
      <c r="O71" s="76"/>
    </row>
    <row r="72" spans="1:15" hidden="1">
      <c r="A72" s="39" t="s">
        <v>483</v>
      </c>
      <c r="B72" s="40"/>
      <c r="C72" s="40"/>
      <c r="D72" s="53"/>
      <c r="E72" s="53"/>
      <c r="F72" s="53"/>
      <c r="G72" s="53"/>
      <c r="H72" s="53"/>
      <c r="I72" s="53"/>
      <c r="J72" s="41"/>
    </row>
    <row r="73" spans="1:15" hidden="1">
      <c r="A73" s="54" t="s">
        <v>484</v>
      </c>
      <c r="B73" s="55" t="s">
        <v>389</v>
      </c>
      <c r="C73" s="56"/>
      <c r="D73" s="57"/>
      <c r="E73" s="57"/>
      <c r="F73" s="57"/>
      <c r="G73" s="57"/>
      <c r="H73" s="57"/>
      <c r="I73" s="57"/>
      <c r="J73" s="58"/>
    </row>
    <row r="74" spans="1:15" ht="39.6" hidden="1">
      <c r="A74" s="59" t="s">
        <v>485</v>
      </c>
      <c r="B74" s="60" t="s">
        <v>34</v>
      </c>
      <c r="C74" s="61" t="s">
        <v>391</v>
      </c>
      <c r="D74" s="62">
        <v>60</v>
      </c>
      <c r="E74" s="62">
        <v>20.8</v>
      </c>
      <c r="F74" s="62">
        <v>0.05</v>
      </c>
      <c r="G74" s="62">
        <v>30</v>
      </c>
      <c r="H74" s="63"/>
      <c r="I74" s="63"/>
      <c r="J74" s="47">
        <f t="shared" ref="J74:J77" si="14">TRUNC(PRODUCT(D74:H74),2)-I74</f>
        <v>1872</v>
      </c>
      <c r="M74" s="65"/>
    </row>
    <row r="75" spans="1:15" ht="39.6" hidden="1">
      <c r="A75" s="59" t="s">
        <v>486</v>
      </c>
      <c r="B75" s="60" t="s">
        <v>38</v>
      </c>
      <c r="C75" s="61" t="s">
        <v>391</v>
      </c>
      <c r="D75" s="62">
        <v>60</v>
      </c>
      <c r="E75" s="62">
        <v>20.8</v>
      </c>
      <c r="F75" s="62">
        <v>0.05</v>
      </c>
      <c r="G75" s="62">
        <v>99</v>
      </c>
      <c r="H75" s="62"/>
      <c r="I75" s="62"/>
      <c r="J75" s="47">
        <f t="shared" si="14"/>
        <v>6177.6</v>
      </c>
      <c r="M75" s="65"/>
    </row>
    <row r="76" spans="1:15" ht="39.6" hidden="1">
      <c r="A76" s="59" t="s">
        <v>487</v>
      </c>
      <c r="B76" s="60" t="s">
        <v>394</v>
      </c>
      <c r="C76" s="61" t="s">
        <v>395</v>
      </c>
      <c r="D76" s="62">
        <v>60</v>
      </c>
      <c r="E76" s="62">
        <v>20.8</v>
      </c>
      <c r="F76" s="62">
        <v>0.05</v>
      </c>
      <c r="G76" s="62">
        <v>30</v>
      </c>
      <c r="H76" s="67">
        <v>1.1999999999999999E-3</v>
      </c>
      <c r="I76" s="63"/>
      <c r="J76" s="47">
        <f t="shared" si="14"/>
        <v>2.2400000000000002</v>
      </c>
      <c r="M76" s="65"/>
    </row>
    <row r="77" spans="1:15" ht="52.8" hidden="1">
      <c r="A77" s="59" t="s">
        <v>488</v>
      </c>
      <c r="B77" s="60" t="s">
        <v>397</v>
      </c>
      <c r="C77" s="61" t="s">
        <v>395</v>
      </c>
      <c r="D77" s="62">
        <v>60</v>
      </c>
      <c r="E77" s="62">
        <v>20.8</v>
      </c>
      <c r="F77" s="62">
        <v>0.05</v>
      </c>
      <c r="G77" s="62">
        <v>558</v>
      </c>
      <c r="H77" s="67">
        <v>1.1999999999999999E-3</v>
      </c>
      <c r="I77" s="62"/>
      <c r="J77" s="47">
        <f t="shared" si="14"/>
        <v>41.78</v>
      </c>
      <c r="M77" s="65"/>
    </row>
    <row r="78" spans="1:15" hidden="1">
      <c r="A78" s="68" t="s">
        <v>489</v>
      </c>
      <c r="B78" s="69" t="s">
        <v>161</v>
      </c>
      <c r="C78" s="70"/>
      <c r="D78" s="71"/>
      <c r="E78" s="71"/>
      <c r="F78" s="71"/>
      <c r="G78" s="71"/>
      <c r="H78" s="71"/>
      <c r="I78" s="71"/>
      <c r="J78" s="72"/>
    </row>
    <row r="79" spans="1:15" hidden="1">
      <c r="A79" s="73" t="s">
        <v>490</v>
      </c>
      <c r="B79" s="74" t="s">
        <v>400</v>
      </c>
      <c r="C79" s="75" t="s">
        <v>25</v>
      </c>
      <c r="D79" s="62">
        <v>60</v>
      </c>
      <c r="E79" s="62">
        <v>20.8</v>
      </c>
      <c r="F79" s="62"/>
      <c r="G79" s="62"/>
      <c r="H79" s="62"/>
      <c r="I79" s="62"/>
      <c r="J79" s="47">
        <f t="shared" ref="J79:J80" si="15">TRUNC(PRODUCT(D79:H79),2)-I79</f>
        <v>1248</v>
      </c>
    </row>
    <row r="80" spans="1:15" ht="39.6" hidden="1">
      <c r="A80" s="73" t="s">
        <v>491</v>
      </c>
      <c r="B80" s="74" t="s">
        <v>54</v>
      </c>
      <c r="C80" s="75" t="s">
        <v>55</v>
      </c>
      <c r="D80" s="62">
        <v>60</v>
      </c>
      <c r="E80" s="62">
        <v>20.8</v>
      </c>
      <c r="F80" s="62">
        <v>0.05</v>
      </c>
      <c r="G80" s="62"/>
      <c r="H80" s="62"/>
      <c r="I80" s="62"/>
      <c r="J80" s="47">
        <f t="shared" si="15"/>
        <v>62.4</v>
      </c>
      <c r="K80" s="64"/>
    </row>
    <row r="81" spans="1:13" hidden="1">
      <c r="A81" s="68" t="s">
        <v>492</v>
      </c>
      <c r="B81" s="69" t="s">
        <v>402</v>
      </c>
      <c r="C81" s="70"/>
      <c r="D81" s="71"/>
      <c r="E81" s="71"/>
      <c r="F81" s="71"/>
      <c r="G81" s="71"/>
      <c r="H81" s="71"/>
      <c r="I81" s="71"/>
      <c r="J81" s="72"/>
    </row>
    <row r="82" spans="1:13" ht="52.8" hidden="1">
      <c r="A82" s="73" t="s">
        <v>493</v>
      </c>
      <c r="B82" s="74" t="s">
        <v>60</v>
      </c>
      <c r="C82" s="75" t="s">
        <v>404</v>
      </c>
      <c r="D82" s="62">
        <v>60</v>
      </c>
      <c r="E82" s="62"/>
      <c r="F82" s="62"/>
      <c r="G82" s="62"/>
      <c r="H82" s="62">
        <v>3</v>
      </c>
      <c r="I82" s="62"/>
      <c r="J82" s="47">
        <f t="shared" ref="J82:J83" si="16">TRUNC(PRODUCT(D82:H82),2)-I82</f>
        <v>180</v>
      </c>
    </row>
    <row r="83" spans="1:13" ht="26.4" hidden="1">
      <c r="A83" s="73" t="s">
        <v>494</v>
      </c>
      <c r="B83" s="74" t="s">
        <v>64</v>
      </c>
      <c r="C83" s="75" t="s">
        <v>25</v>
      </c>
      <c r="D83" s="62">
        <v>1</v>
      </c>
      <c r="E83" s="62">
        <v>0.4</v>
      </c>
      <c r="F83" s="62"/>
      <c r="G83" s="62">
        <v>4</v>
      </c>
      <c r="H83" s="62">
        <v>3</v>
      </c>
      <c r="I83" s="62"/>
      <c r="J83" s="47">
        <f t="shared" si="16"/>
        <v>4.8</v>
      </c>
    </row>
    <row r="84" spans="1:13" ht="26.4" hidden="1">
      <c r="A84" s="73" t="s">
        <v>495</v>
      </c>
      <c r="B84" s="74" t="s">
        <v>67</v>
      </c>
      <c r="C84" s="75" t="s">
        <v>68</v>
      </c>
      <c r="D84" s="62"/>
      <c r="E84" s="62"/>
      <c r="F84" s="62"/>
      <c r="G84" s="62"/>
      <c r="H84" s="62">
        <v>3</v>
      </c>
      <c r="I84" s="62"/>
      <c r="J84" s="47">
        <v>8</v>
      </c>
    </row>
    <row r="85" spans="1:13" ht="26.4" hidden="1">
      <c r="A85" s="73" t="s">
        <v>496</v>
      </c>
      <c r="B85" s="74" t="s">
        <v>408</v>
      </c>
      <c r="C85" s="75" t="s">
        <v>68</v>
      </c>
      <c r="D85" s="62"/>
      <c r="E85" s="62">
        <v>20.8</v>
      </c>
      <c r="F85" s="62"/>
      <c r="G85" s="62">
        <v>2</v>
      </c>
      <c r="H85" s="62">
        <f>1/0.25</f>
        <v>4</v>
      </c>
      <c r="I85" s="62"/>
      <c r="J85" s="47">
        <f t="shared" ref="J85" si="17">TRUNC(PRODUCT(D85:H85),2)-I85</f>
        <v>166.4</v>
      </c>
    </row>
    <row r="86" spans="1:13" hidden="1">
      <c r="A86" s="48"/>
      <c r="B86" s="49"/>
      <c r="C86" s="49"/>
      <c r="D86" s="49"/>
      <c r="E86" s="49"/>
      <c r="F86" s="49"/>
      <c r="G86" s="49"/>
      <c r="H86" s="49"/>
      <c r="I86" s="49"/>
      <c r="J86" s="51"/>
      <c r="L86" s="52"/>
    </row>
    <row r="87" spans="1:13" hidden="1">
      <c r="A87" s="39" t="s">
        <v>497</v>
      </c>
      <c r="B87" s="40"/>
      <c r="C87" s="40"/>
      <c r="D87" s="53"/>
      <c r="E87" s="53"/>
      <c r="F87" s="53"/>
      <c r="G87" s="53"/>
      <c r="H87" s="53"/>
      <c r="I87" s="53"/>
      <c r="J87" s="41"/>
    </row>
    <row r="88" spans="1:13" hidden="1">
      <c r="A88" s="54" t="s">
        <v>498</v>
      </c>
      <c r="B88" s="55" t="s">
        <v>389</v>
      </c>
      <c r="C88" s="56"/>
      <c r="D88" s="57"/>
      <c r="E88" s="57"/>
      <c r="F88" s="57"/>
      <c r="G88" s="57"/>
      <c r="H88" s="57"/>
      <c r="I88" s="57"/>
      <c r="J88" s="58"/>
    </row>
    <row r="89" spans="1:13" ht="39.6" hidden="1">
      <c r="A89" s="59" t="s">
        <v>499</v>
      </c>
      <c r="B89" s="60" t="s">
        <v>34</v>
      </c>
      <c r="C89" s="61" t="s">
        <v>391</v>
      </c>
      <c r="D89" s="62">
        <f>4*20+13.29</f>
        <v>93.289999999999992</v>
      </c>
      <c r="E89" s="62">
        <v>9.4</v>
      </c>
      <c r="F89" s="62">
        <v>0.05</v>
      </c>
      <c r="G89" s="62">
        <v>30</v>
      </c>
      <c r="H89" s="63"/>
      <c r="I89" s="63"/>
      <c r="J89" s="47">
        <f t="shared" ref="J89:J92" si="18">TRUNC(PRODUCT(D89:H89),2)-I89</f>
        <v>1315.38</v>
      </c>
      <c r="M89" s="65"/>
    </row>
    <row r="90" spans="1:13" ht="39.6" hidden="1">
      <c r="A90" s="59" t="s">
        <v>500</v>
      </c>
      <c r="B90" s="60" t="s">
        <v>38</v>
      </c>
      <c r="C90" s="61" t="s">
        <v>391</v>
      </c>
      <c r="D90" s="62">
        <f t="shared" ref="D90:D97" si="19">4*20+13.29</f>
        <v>93.289999999999992</v>
      </c>
      <c r="E90" s="62">
        <v>9.4</v>
      </c>
      <c r="F90" s="62">
        <v>0.05</v>
      </c>
      <c r="G90" s="62">
        <v>99</v>
      </c>
      <c r="H90" s="62"/>
      <c r="I90" s="62"/>
      <c r="J90" s="47">
        <f t="shared" si="18"/>
        <v>4340.78</v>
      </c>
      <c r="M90" s="65"/>
    </row>
    <row r="91" spans="1:13" ht="39.6" hidden="1">
      <c r="A91" s="59" t="s">
        <v>501</v>
      </c>
      <c r="B91" s="60" t="s">
        <v>394</v>
      </c>
      <c r="C91" s="61" t="s">
        <v>395</v>
      </c>
      <c r="D91" s="62">
        <f t="shared" si="19"/>
        <v>93.289999999999992</v>
      </c>
      <c r="E91" s="62">
        <v>9.4</v>
      </c>
      <c r="F91" s="62">
        <v>0.05</v>
      </c>
      <c r="G91" s="62">
        <v>30</v>
      </c>
      <c r="H91" s="67">
        <v>1.1999999999999999E-3</v>
      </c>
      <c r="I91" s="63"/>
      <c r="J91" s="47">
        <f t="shared" si="18"/>
        <v>1.57</v>
      </c>
      <c r="M91" s="65"/>
    </row>
    <row r="92" spans="1:13" ht="52.8" hidden="1">
      <c r="A92" s="59" t="s">
        <v>502</v>
      </c>
      <c r="B92" s="60" t="s">
        <v>397</v>
      </c>
      <c r="C92" s="61" t="s">
        <v>395</v>
      </c>
      <c r="D92" s="62">
        <f t="shared" si="19"/>
        <v>93.289999999999992</v>
      </c>
      <c r="E92" s="62">
        <v>9.4</v>
      </c>
      <c r="F92" s="62">
        <v>0.05</v>
      </c>
      <c r="G92" s="62">
        <v>558</v>
      </c>
      <c r="H92" s="67">
        <v>1.1999999999999999E-3</v>
      </c>
      <c r="I92" s="62"/>
      <c r="J92" s="47">
        <f t="shared" si="18"/>
        <v>29.35</v>
      </c>
      <c r="M92" s="65"/>
    </row>
    <row r="93" spans="1:13" hidden="1">
      <c r="A93" s="68" t="s">
        <v>503</v>
      </c>
      <c r="B93" s="69" t="s">
        <v>161</v>
      </c>
      <c r="C93" s="70"/>
      <c r="D93" s="71"/>
      <c r="E93" s="71"/>
      <c r="F93" s="71"/>
      <c r="G93" s="71"/>
      <c r="H93" s="71"/>
      <c r="I93" s="71"/>
      <c r="J93" s="72"/>
    </row>
    <row r="94" spans="1:13" hidden="1">
      <c r="A94" s="73" t="s">
        <v>504</v>
      </c>
      <c r="B94" s="74" t="s">
        <v>400</v>
      </c>
      <c r="C94" s="75" t="s">
        <v>25</v>
      </c>
      <c r="D94" s="62">
        <f t="shared" si="19"/>
        <v>93.289999999999992</v>
      </c>
      <c r="E94" s="62">
        <v>9.4</v>
      </c>
      <c r="F94" s="62"/>
      <c r="G94" s="62"/>
      <c r="H94" s="62"/>
      <c r="I94" s="62"/>
      <c r="J94" s="47">
        <f t="shared" ref="J94:J95" si="20">TRUNC(PRODUCT(D94:H94),2)-I94</f>
        <v>876.92</v>
      </c>
    </row>
    <row r="95" spans="1:13" ht="39.6" hidden="1">
      <c r="A95" s="73" t="s">
        <v>505</v>
      </c>
      <c r="B95" s="74" t="s">
        <v>54</v>
      </c>
      <c r="C95" s="75" t="s">
        <v>55</v>
      </c>
      <c r="D95" s="62">
        <f t="shared" si="19"/>
        <v>93.289999999999992</v>
      </c>
      <c r="E95" s="62">
        <v>9.4</v>
      </c>
      <c r="F95" s="62">
        <v>0.05</v>
      </c>
      <c r="G95" s="62"/>
      <c r="H95" s="62"/>
      <c r="I95" s="62"/>
      <c r="J95" s="47">
        <f t="shared" si="20"/>
        <v>43.84</v>
      </c>
      <c r="K95" s="64"/>
    </row>
    <row r="96" spans="1:13" hidden="1">
      <c r="A96" s="68" t="s">
        <v>506</v>
      </c>
      <c r="B96" s="69" t="s">
        <v>402</v>
      </c>
      <c r="C96" s="70"/>
      <c r="D96" s="71"/>
      <c r="E96" s="71"/>
      <c r="F96" s="71"/>
      <c r="G96" s="71"/>
      <c r="H96" s="71"/>
      <c r="I96" s="71"/>
      <c r="J96" s="72"/>
    </row>
    <row r="97" spans="1:13" ht="52.8" hidden="1">
      <c r="A97" s="73" t="s">
        <v>507</v>
      </c>
      <c r="B97" s="74" t="s">
        <v>60</v>
      </c>
      <c r="C97" s="75" t="s">
        <v>404</v>
      </c>
      <c r="D97" s="62">
        <f t="shared" si="19"/>
        <v>93.289999999999992</v>
      </c>
      <c r="E97" s="62"/>
      <c r="F97" s="62"/>
      <c r="G97" s="62"/>
      <c r="H97" s="62">
        <v>3</v>
      </c>
      <c r="I97" s="62"/>
      <c r="J97" s="47">
        <f t="shared" ref="J97:J98" si="21">TRUNC(PRODUCT(D97:H97),2)-I97</f>
        <v>279.87</v>
      </c>
    </row>
    <row r="98" spans="1:13" ht="26.4" hidden="1">
      <c r="A98" s="73" t="s">
        <v>508</v>
      </c>
      <c r="B98" s="74" t="s">
        <v>64</v>
      </c>
      <c r="C98" s="75" t="s">
        <v>25</v>
      </c>
      <c r="D98" s="62">
        <v>1</v>
      </c>
      <c r="E98" s="62">
        <v>0.4</v>
      </c>
      <c r="F98" s="62"/>
      <c r="G98" s="62">
        <v>10</v>
      </c>
      <c r="H98" s="62">
        <v>1</v>
      </c>
      <c r="I98" s="62"/>
      <c r="J98" s="47">
        <f t="shared" si="21"/>
        <v>4</v>
      </c>
    </row>
    <row r="99" spans="1:13" ht="26.4" hidden="1">
      <c r="A99" s="73" t="s">
        <v>509</v>
      </c>
      <c r="B99" s="74" t="s">
        <v>67</v>
      </c>
      <c r="C99" s="75" t="s">
        <v>68</v>
      </c>
      <c r="D99" s="62"/>
      <c r="E99" s="62"/>
      <c r="F99" s="62"/>
      <c r="G99" s="62"/>
      <c r="H99" s="62">
        <v>3</v>
      </c>
      <c r="I99" s="62"/>
      <c r="J99" s="47">
        <v>8</v>
      </c>
    </row>
    <row r="100" spans="1:13" ht="26.4" hidden="1">
      <c r="A100" s="73" t="s">
        <v>510</v>
      </c>
      <c r="B100" s="74" t="s">
        <v>408</v>
      </c>
      <c r="C100" s="75" t="s">
        <v>68</v>
      </c>
      <c r="D100" s="62"/>
      <c r="E100" s="62">
        <v>9.4</v>
      </c>
      <c r="F100" s="62"/>
      <c r="G100" s="62">
        <v>2</v>
      </c>
      <c r="H100" s="62">
        <f>1/0.25</f>
        <v>4</v>
      </c>
      <c r="I100" s="62"/>
      <c r="J100" s="47">
        <f t="shared" ref="J100" si="22">TRUNC(PRODUCT(D100:H100),2)-I100</f>
        <v>75.2</v>
      </c>
    </row>
    <row r="101" spans="1:13" hidden="1">
      <c r="A101" s="48"/>
      <c r="B101" s="49"/>
      <c r="C101" s="49"/>
      <c r="D101" s="49"/>
      <c r="E101" s="49"/>
      <c r="F101" s="49"/>
      <c r="G101" s="49"/>
      <c r="H101" s="49"/>
      <c r="I101" s="49"/>
      <c r="J101" s="51"/>
      <c r="L101" s="52"/>
    </row>
    <row r="102" spans="1:13" hidden="1">
      <c r="A102" s="39" t="s">
        <v>511</v>
      </c>
      <c r="B102" s="40"/>
      <c r="C102" s="40"/>
      <c r="D102" s="53"/>
      <c r="E102" s="53"/>
      <c r="F102" s="53"/>
      <c r="G102" s="53"/>
      <c r="H102" s="53"/>
      <c r="I102" s="53"/>
      <c r="J102" s="41"/>
    </row>
    <row r="103" spans="1:13" hidden="1">
      <c r="A103" s="54" t="s">
        <v>512</v>
      </c>
      <c r="B103" s="55" t="s">
        <v>389</v>
      </c>
      <c r="C103" s="56"/>
      <c r="D103" s="57"/>
      <c r="E103" s="57"/>
      <c r="F103" s="57"/>
      <c r="G103" s="57"/>
      <c r="H103" s="57"/>
      <c r="I103" s="57"/>
      <c r="J103" s="58"/>
    </row>
    <row r="104" spans="1:13" ht="39.6" hidden="1">
      <c r="A104" s="59" t="s">
        <v>513</v>
      </c>
      <c r="B104" s="60" t="s">
        <v>34</v>
      </c>
      <c r="C104" s="61" t="s">
        <v>391</v>
      </c>
      <c r="D104" s="62">
        <f>4*20+15</f>
        <v>95</v>
      </c>
      <c r="E104" s="62">
        <v>11.2</v>
      </c>
      <c r="F104" s="62">
        <v>0.05</v>
      </c>
      <c r="G104" s="62">
        <v>30</v>
      </c>
      <c r="H104" s="63"/>
      <c r="I104" s="63"/>
      <c r="J104" s="47">
        <f t="shared" ref="J104:J107" si="23">TRUNC(PRODUCT(D104:H104),2)-I104</f>
        <v>1596</v>
      </c>
      <c r="M104" s="65"/>
    </row>
    <row r="105" spans="1:13" ht="39.6" hidden="1">
      <c r="A105" s="59" t="s">
        <v>514</v>
      </c>
      <c r="B105" s="60" t="s">
        <v>38</v>
      </c>
      <c r="C105" s="61" t="s">
        <v>391</v>
      </c>
      <c r="D105" s="62">
        <f t="shared" ref="D105:D112" si="24">4*20+15</f>
        <v>95</v>
      </c>
      <c r="E105" s="62">
        <v>11.2</v>
      </c>
      <c r="F105" s="62">
        <v>0.05</v>
      </c>
      <c r="G105" s="62">
        <v>99</v>
      </c>
      <c r="H105" s="62"/>
      <c r="I105" s="62"/>
      <c r="J105" s="47">
        <f t="shared" si="23"/>
        <v>5266.8</v>
      </c>
      <c r="M105" s="65"/>
    </row>
    <row r="106" spans="1:13" ht="39.6" hidden="1">
      <c r="A106" s="59" t="s">
        <v>515</v>
      </c>
      <c r="B106" s="60" t="s">
        <v>394</v>
      </c>
      <c r="C106" s="61" t="s">
        <v>395</v>
      </c>
      <c r="D106" s="62">
        <f t="shared" si="24"/>
        <v>95</v>
      </c>
      <c r="E106" s="62">
        <v>11.2</v>
      </c>
      <c r="F106" s="62">
        <v>0.05</v>
      </c>
      <c r="G106" s="62">
        <v>30</v>
      </c>
      <c r="H106" s="67">
        <v>1.1999999999999999E-3</v>
      </c>
      <c r="I106" s="63"/>
      <c r="J106" s="47">
        <f t="shared" si="23"/>
        <v>1.91</v>
      </c>
      <c r="M106" s="65"/>
    </row>
    <row r="107" spans="1:13" ht="52.8" hidden="1">
      <c r="A107" s="59" t="s">
        <v>516</v>
      </c>
      <c r="B107" s="60" t="s">
        <v>397</v>
      </c>
      <c r="C107" s="61" t="s">
        <v>395</v>
      </c>
      <c r="D107" s="62">
        <f t="shared" si="24"/>
        <v>95</v>
      </c>
      <c r="E107" s="62">
        <v>11.2</v>
      </c>
      <c r="F107" s="62">
        <v>0.05</v>
      </c>
      <c r="G107" s="62">
        <v>558</v>
      </c>
      <c r="H107" s="67">
        <v>1.1999999999999999E-3</v>
      </c>
      <c r="I107" s="62"/>
      <c r="J107" s="47">
        <f t="shared" si="23"/>
        <v>35.619999999999997</v>
      </c>
      <c r="M107" s="65"/>
    </row>
    <row r="108" spans="1:13" hidden="1">
      <c r="A108" s="68" t="s">
        <v>517</v>
      </c>
      <c r="B108" s="69" t="s">
        <v>161</v>
      </c>
      <c r="C108" s="70"/>
      <c r="D108" s="71"/>
      <c r="E108" s="71"/>
      <c r="F108" s="71"/>
      <c r="G108" s="71"/>
      <c r="H108" s="71"/>
      <c r="I108" s="71"/>
      <c r="J108" s="72"/>
    </row>
    <row r="109" spans="1:13" hidden="1">
      <c r="A109" s="73" t="s">
        <v>518</v>
      </c>
      <c r="B109" s="74" t="s">
        <v>400</v>
      </c>
      <c r="C109" s="75" t="s">
        <v>25</v>
      </c>
      <c r="D109" s="62">
        <f t="shared" si="24"/>
        <v>95</v>
      </c>
      <c r="E109" s="62">
        <v>11.2</v>
      </c>
      <c r="F109" s="62"/>
      <c r="G109" s="62"/>
      <c r="H109" s="62"/>
      <c r="I109" s="62"/>
      <c r="J109" s="47">
        <f t="shared" ref="J109:J110" si="25">TRUNC(PRODUCT(D109:H109),2)-I109</f>
        <v>1064</v>
      </c>
    </row>
    <row r="110" spans="1:13" ht="39.6" hidden="1">
      <c r="A110" s="73" t="s">
        <v>519</v>
      </c>
      <c r="B110" s="74" t="s">
        <v>54</v>
      </c>
      <c r="C110" s="75" t="s">
        <v>55</v>
      </c>
      <c r="D110" s="62">
        <f t="shared" si="24"/>
        <v>95</v>
      </c>
      <c r="E110" s="62">
        <v>11.2</v>
      </c>
      <c r="F110" s="62">
        <v>0.05</v>
      </c>
      <c r="G110" s="62"/>
      <c r="H110" s="62"/>
      <c r="I110" s="62"/>
      <c r="J110" s="47">
        <f t="shared" si="25"/>
        <v>53.2</v>
      </c>
      <c r="K110" s="64"/>
    </row>
    <row r="111" spans="1:13" hidden="1">
      <c r="A111" s="68" t="s">
        <v>520</v>
      </c>
      <c r="B111" s="69" t="s">
        <v>402</v>
      </c>
      <c r="C111" s="70"/>
      <c r="D111" s="71"/>
      <c r="E111" s="71"/>
      <c r="F111" s="71"/>
      <c r="G111" s="71"/>
      <c r="H111" s="71"/>
      <c r="I111" s="71"/>
      <c r="J111" s="72"/>
    </row>
    <row r="112" spans="1:13" ht="52.8" hidden="1">
      <c r="A112" s="73" t="s">
        <v>521</v>
      </c>
      <c r="B112" s="74" t="s">
        <v>60</v>
      </c>
      <c r="C112" s="75" t="s">
        <v>404</v>
      </c>
      <c r="D112" s="62">
        <f t="shared" si="24"/>
        <v>95</v>
      </c>
      <c r="E112" s="62"/>
      <c r="F112" s="62"/>
      <c r="G112" s="62"/>
      <c r="H112" s="62">
        <v>3</v>
      </c>
      <c r="I112" s="62"/>
      <c r="J112" s="47">
        <f t="shared" ref="J112:J113" si="26">TRUNC(PRODUCT(D112:H112),2)-I112</f>
        <v>285</v>
      </c>
    </row>
    <row r="113" spans="1:12" ht="26.4" hidden="1">
      <c r="A113" s="73" t="s">
        <v>522</v>
      </c>
      <c r="B113" s="74" t="s">
        <v>64</v>
      </c>
      <c r="C113" s="75" t="s">
        <v>25</v>
      </c>
      <c r="D113" s="62">
        <v>1.5</v>
      </c>
      <c r="E113" s="62">
        <v>0.4</v>
      </c>
      <c r="F113" s="62"/>
      <c r="G113" s="62">
        <v>10</v>
      </c>
      <c r="H113" s="62">
        <v>1</v>
      </c>
      <c r="I113" s="62"/>
      <c r="J113" s="47">
        <f t="shared" si="26"/>
        <v>6</v>
      </c>
    </row>
    <row r="114" spans="1:12" ht="26.4" hidden="1">
      <c r="A114" s="73" t="s">
        <v>523</v>
      </c>
      <c r="B114" s="74" t="s">
        <v>67</v>
      </c>
      <c r="C114" s="75" t="s">
        <v>68</v>
      </c>
      <c r="D114" s="62"/>
      <c r="E114" s="62"/>
      <c r="F114" s="62"/>
      <c r="G114" s="62"/>
      <c r="H114" s="62">
        <v>3</v>
      </c>
      <c r="I114" s="62"/>
      <c r="J114" s="47">
        <v>8</v>
      </c>
    </row>
    <row r="115" spans="1:12" ht="26.4" hidden="1">
      <c r="A115" s="73" t="s">
        <v>524</v>
      </c>
      <c r="B115" s="74" t="s">
        <v>408</v>
      </c>
      <c r="C115" s="75" t="s">
        <v>68</v>
      </c>
      <c r="D115" s="62"/>
      <c r="E115" s="62">
        <v>11.2</v>
      </c>
      <c r="F115" s="62"/>
      <c r="G115" s="62">
        <v>2</v>
      </c>
      <c r="H115" s="62">
        <f>1/0.25</f>
        <v>4</v>
      </c>
      <c r="I115" s="62"/>
      <c r="J115" s="47">
        <f t="shared" ref="J115" si="27">TRUNC(PRODUCT(D115:H115),2)-I115</f>
        <v>89.6</v>
      </c>
    </row>
    <row r="116" spans="1:12" hidden="1">
      <c r="A116" s="48"/>
      <c r="B116" s="49"/>
      <c r="C116" s="49"/>
      <c r="D116" s="49"/>
      <c r="E116" s="49"/>
      <c r="F116" s="49"/>
      <c r="G116" s="49"/>
      <c r="H116" s="49"/>
      <c r="I116" s="49"/>
      <c r="J116" s="51"/>
      <c r="L116" s="52"/>
    </row>
    <row r="117" spans="1:1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L117" s="52"/>
    </row>
    <row r="118" spans="1:1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L118" s="52"/>
    </row>
    <row r="119" spans="1:12">
      <c r="A119" s="98"/>
      <c r="B119" s="98"/>
      <c r="C119" s="98"/>
      <c r="D119" s="52"/>
      <c r="E119" s="98"/>
      <c r="F119" s="98"/>
      <c r="G119" s="98"/>
      <c r="H119" s="98"/>
      <c r="I119" s="98"/>
      <c r="L119" s="100"/>
    </row>
    <row r="120" spans="1:12">
      <c r="A120" s="98"/>
      <c r="B120" s="98"/>
      <c r="C120" s="98"/>
      <c r="D120" s="52"/>
      <c r="E120" s="98"/>
      <c r="F120" s="98"/>
      <c r="G120" s="98"/>
      <c r="H120" s="98"/>
      <c r="I120" s="98"/>
      <c r="L120" s="100"/>
    </row>
    <row r="121" spans="1:12">
      <c r="A121" s="98"/>
      <c r="B121" s="98"/>
      <c r="C121" s="98"/>
      <c r="D121" s="181" t="s">
        <v>525</v>
      </c>
      <c r="E121" s="181"/>
      <c r="F121" s="181"/>
      <c r="G121" s="181"/>
      <c r="H121" s="98"/>
      <c r="I121" s="98"/>
    </row>
    <row r="122" spans="1:12">
      <c r="A122" s="98"/>
      <c r="B122" s="98"/>
      <c r="C122" s="98"/>
      <c r="D122" s="171" t="s">
        <v>526</v>
      </c>
      <c r="E122" s="171"/>
      <c r="F122" s="171"/>
      <c r="G122" s="171"/>
      <c r="H122" s="98"/>
      <c r="I122" s="98"/>
    </row>
    <row r="123" spans="1:12">
      <c r="A123" s="98"/>
      <c r="B123" s="52"/>
      <c r="C123" s="98"/>
      <c r="D123" s="98"/>
      <c r="E123" s="98"/>
      <c r="F123" s="98"/>
      <c r="G123" s="98"/>
      <c r="H123" s="98"/>
      <c r="I123" s="98"/>
      <c r="J123" s="98"/>
    </row>
    <row r="124" spans="1:12">
      <c r="A124" s="98"/>
      <c r="B124" s="52"/>
      <c r="C124" s="98"/>
      <c r="D124" s="98"/>
      <c r="E124" s="98"/>
      <c r="F124" s="98"/>
      <c r="G124" s="98"/>
      <c r="H124" s="98"/>
      <c r="I124" s="98"/>
      <c r="J124" s="98"/>
    </row>
    <row r="125" spans="1:12">
      <c r="A125" s="98"/>
      <c r="B125" s="52"/>
      <c r="C125" s="98"/>
      <c r="D125" s="98"/>
      <c r="E125" s="98"/>
      <c r="F125" s="98"/>
      <c r="G125" s="98"/>
      <c r="H125" s="98"/>
      <c r="I125" s="98"/>
      <c r="J125" s="98"/>
    </row>
    <row r="126" spans="1:12">
      <c r="A126" s="98"/>
      <c r="B126" s="52"/>
      <c r="C126" s="98"/>
      <c r="D126" s="98"/>
      <c r="E126" s="98"/>
      <c r="F126" s="98"/>
      <c r="G126" s="98"/>
      <c r="H126" s="98"/>
      <c r="I126" s="98"/>
      <c r="J126" s="98"/>
    </row>
    <row r="127" spans="1:12">
      <c r="A127" s="98"/>
      <c r="B127" s="52"/>
      <c r="C127" s="98"/>
      <c r="D127" s="98"/>
      <c r="E127" s="98"/>
      <c r="F127" s="98"/>
      <c r="G127" s="98"/>
      <c r="H127" s="98"/>
      <c r="I127" s="98"/>
      <c r="J127" s="98"/>
    </row>
    <row r="128" spans="1:12">
      <c r="A128" s="98"/>
      <c r="B128" s="52"/>
      <c r="C128" s="98"/>
      <c r="D128" s="98"/>
      <c r="E128" s="98"/>
      <c r="F128" s="98"/>
      <c r="G128" s="98"/>
      <c r="H128" s="98"/>
      <c r="I128" s="98"/>
      <c r="J128" s="98"/>
    </row>
    <row r="129" spans="1:18">
      <c r="A129" s="98"/>
      <c r="B129" s="52"/>
      <c r="C129" s="98"/>
      <c r="D129" s="98"/>
      <c r="E129" s="98"/>
      <c r="F129" s="98"/>
      <c r="G129" s="98"/>
      <c r="H129" s="98"/>
      <c r="I129" s="98"/>
      <c r="J129" s="98"/>
    </row>
    <row r="130" spans="1:18">
      <c r="A130" s="98"/>
      <c r="B130" s="52"/>
      <c r="C130" s="98"/>
      <c r="D130" s="98"/>
      <c r="E130" s="98"/>
      <c r="F130" s="98"/>
      <c r="G130" s="98"/>
      <c r="H130" s="98"/>
      <c r="I130" s="98"/>
      <c r="J130" s="98"/>
    </row>
    <row r="131" spans="1:18">
      <c r="A131" s="98"/>
      <c r="B131" s="52"/>
      <c r="C131" s="98"/>
      <c r="D131" s="98"/>
      <c r="E131" s="98"/>
      <c r="F131" s="98"/>
      <c r="G131" s="98"/>
      <c r="H131" s="98"/>
      <c r="I131" s="98"/>
      <c r="J131" s="98"/>
    </row>
    <row r="132" spans="1:18">
      <c r="A132" s="98"/>
      <c r="B132" s="52"/>
      <c r="C132" s="98"/>
      <c r="D132" s="98"/>
      <c r="E132" s="98"/>
      <c r="F132" s="98"/>
      <c r="G132" s="98"/>
      <c r="H132" s="98"/>
      <c r="I132" s="98"/>
      <c r="J132" s="98"/>
    </row>
    <row r="133" spans="1:18">
      <c r="A133" s="98"/>
      <c r="B133" s="52"/>
      <c r="C133" s="98"/>
      <c r="D133" s="98"/>
      <c r="E133" s="98"/>
      <c r="F133" s="98"/>
      <c r="G133" s="98"/>
      <c r="H133" s="98"/>
      <c r="I133" s="98"/>
      <c r="J133" s="98"/>
      <c r="N133" s="24" t="s">
        <v>527</v>
      </c>
      <c r="O133" s="66" t="s">
        <v>528</v>
      </c>
      <c r="P133" s="24" t="s">
        <v>529</v>
      </c>
      <c r="Q133" s="24" t="s">
        <v>530</v>
      </c>
      <c r="R133" s="24" t="s">
        <v>55</v>
      </c>
    </row>
    <row r="134" spans="1:18">
      <c r="A134" s="98"/>
      <c r="B134" s="52"/>
      <c r="C134" s="98"/>
      <c r="D134" s="98"/>
      <c r="E134" s="98"/>
      <c r="F134" s="98"/>
      <c r="G134" s="98"/>
      <c r="H134" s="98"/>
      <c r="I134" s="98"/>
      <c r="J134" s="98"/>
      <c r="N134" s="24" t="s">
        <v>531</v>
      </c>
      <c r="O134" s="66">
        <v>1373397.45</v>
      </c>
      <c r="P134" s="101">
        <v>8452.26</v>
      </c>
      <c r="R134" s="102">
        <v>422.59</v>
      </c>
    </row>
    <row r="135" spans="1:18">
      <c r="A135" s="98"/>
      <c r="B135" s="52"/>
      <c r="C135" s="98"/>
      <c r="D135" s="98"/>
      <c r="E135" s="98"/>
      <c r="F135" s="98"/>
      <c r="G135" s="98"/>
      <c r="H135" s="98"/>
      <c r="I135" s="98"/>
      <c r="J135" s="98"/>
      <c r="N135" s="24" t="s">
        <v>532</v>
      </c>
      <c r="O135" s="66">
        <v>846967.32</v>
      </c>
      <c r="P135" s="103">
        <v>4076.56</v>
      </c>
      <c r="Q135" s="104">
        <v>954.24</v>
      </c>
      <c r="R135" s="104">
        <v>122.29</v>
      </c>
    </row>
    <row r="136" spans="1:18">
      <c r="A136" s="98"/>
      <c r="B136" s="52"/>
      <c r="C136" s="98"/>
      <c r="D136" s="98"/>
      <c r="E136" s="98"/>
      <c r="F136" s="98"/>
      <c r="G136" s="98"/>
      <c r="H136" s="98"/>
      <c r="I136" s="98"/>
      <c r="J136" s="98"/>
      <c r="N136" s="24" t="s">
        <v>533</v>
      </c>
      <c r="O136" s="66">
        <v>647138.68999999994</v>
      </c>
      <c r="P136" s="105">
        <v>2672.87</v>
      </c>
      <c r="Q136" s="106">
        <v>857.28</v>
      </c>
      <c r="R136" s="107">
        <v>80.16</v>
      </c>
    </row>
    <row r="137" spans="1:18">
      <c r="A137" s="98"/>
      <c r="B137" s="52"/>
      <c r="C137" s="98"/>
      <c r="D137" s="98"/>
      <c r="E137" s="98"/>
      <c r="F137" s="98"/>
      <c r="G137" s="98"/>
      <c r="H137" s="98"/>
      <c r="I137" s="98"/>
      <c r="J137" s="98"/>
      <c r="N137" s="24" t="s">
        <v>534</v>
      </c>
      <c r="O137" s="66">
        <v>608491.73</v>
      </c>
      <c r="P137" s="103">
        <v>2170.0100000000002</v>
      </c>
      <c r="Q137" s="104">
        <v>701.08</v>
      </c>
      <c r="R137" s="104">
        <v>65.09</v>
      </c>
    </row>
    <row r="138" spans="1:18">
      <c r="A138" s="98"/>
      <c r="B138" s="52"/>
      <c r="C138" s="98"/>
      <c r="D138" s="98"/>
      <c r="E138" s="98"/>
      <c r="F138" s="98"/>
      <c r="G138" s="98"/>
      <c r="H138" s="98"/>
      <c r="I138" s="98"/>
      <c r="J138" s="98"/>
      <c r="N138" s="24" t="s">
        <v>535</v>
      </c>
      <c r="O138" s="66">
        <v>522440.86</v>
      </c>
      <c r="P138" s="108">
        <v>2104.75</v>
      </c>
      <c r="Q138" s="109">
        <v>687.92</v>
      </c>
    </row>
    <row r="139" spans="1:18">
      <c r="A139" s="98"/>
      <c r="B139" s="52"/>
      <c r="C139" s="98"/>
      <c r="D139" s="98"/>
      <c r="E139" s="98"/>
      <c r="F139" s="98"/>
      <c r="G139" s="98"/>
      <c r="H139" s="98"/>
      <c r="I139" s="98"/>
      <c r="J139" s="98"/>
      <c r="O139" s="66">
        <f>SUM(O134:O138)</f>
        <v>3998436.05</v>
      </c>
      <c r="P139" s="108">
        <f>SUM(P134:P138)</f>
        <v>19476.449999999997</v>
      </c>
      <c r="Q139" s="108">
        <f>SUM(Q134:Q138)</f>
        <v>3200.52</v>
      </c>
      <c r="R139" s="108">
        <f>SUM(R134:R138)</f>
        <v>690.13</v>
      </c>
    </row>
    <row r="140" spans="1:18">
      <c r="A140" s="98"/>
      <c r="B140" s="52"/>
      <c r="C140" s="98"/>
      <c r="D140" s="98"/>
      <c r="E140" s="98"/>
      <c r="F140" s="98"/>
      <c r="G140" s="98"/>
      <c r="H140" s="98"/>
      <c r="I140" s="98"/>
      <c r="J140" s="98"/>
    </row>
    <row r="141" spans="1:18">
      <c r="A141" s="98"/>
      <c r="B141" s="52"/>
      <c r="C141" s="98"/>
      <c r="D141" s="98"/>
      <c r="E141" s="98"/>
      <c r="F141" s="98"/>
      <c r="G141" s="98"/>
      <c r="H141" s="98"/>
      <c r="I141" s="98"/>
      <c r="J141" s="98"/>
      <c r="O141" s="66" t="s">
        <v>536</v>
      </c>
      <c r="P141" s="110">
        <f>P139-P138</f>
        <v>17371.699999999997</v>
      </c>
    </row>
    <row r="142" spans="1:18">
      <c r="A142" s="98"/>
      <c r="B142" s="52"/>
      <c r="C142" s="98"/>
      <c r="D142" s="98"/>
      <c r="E142" s="98"/>
      <c r="F142" s="98"/>
      <c r="G142" s="98"/>
      <c r="H142" s="98"/>
      <c r="I142" s="98"/>
      <c r="J142" s="98"/>
      <c r="O142" s="66" t="s">
        <v>537</v>
      </c>
      <c r="P142" s="110">
        <f>P138</f>
        <v>2104.75</v>
      </c>
    </row>
    <row r="143" spans="1:18">
      <c r="A143" s="98"/>
      <c r="B143" s="52"/>
      <c r="C143" s="98"/>
      <c r="D143" s="98"/>
      <c r="E143" s="98"/>
      <c r="F143" s="98"/>
      <c r="G143" s="98"/>
      <c r="H143" s="98"/>
      <c r="I143" s="98"/>
      <c r="J143" s="98"/>
    </row>
    <row r="144" spans="1:18">
      <c r="A144" s="98"/>
      <c r="B144" s="52"/>
      <c r="C144" s="98"/>
      <c r="D144" s="98"/>
      <c r="E144" s="98"/>
      <c r="F144" s="98"/>
      <c r="G144" s="98"/>
      <c r="H144" s="98"/>
      <c r="I144" s="98"/>
      <c r="J144" s="98"/>
    </row>
    <row r="145" spans="1:10">
      <c r="A145" s="98"/>
      <c r="B145" s="52"/>
      <c r="C145" s="98"/>
      <c r="D145" s="98"/>
      <c r="E145" s="98"/>
      <c r="F145" s="98"/>
      <c r="G145" s="98"/>
      <c r="H145" s="98"/>
      <c r="I145" s="98"/>
      <c r="J145" s="98"/>
    </row>
    <row r="146" spans="1:10">
      <c r="A146" s="98"/>
      <c r="B146" s="52"/>
      <c r="C146" s="98"/>
      <c r="D146" s="98"/>
      <c r="E146" s="98"/>
      <c r="F146" s="98"/>
      <c r="G146" s="98"/>
      <c r="H146" s="98"/>
      <c r="I146" s="98"/>
      <c r="J146" s="98"/>
    </row>
    <row r="147" spans="1:10">
      <c r="A147" s="98"/>
      <c r="B147" s="52"/>
      <c r="C147" s="98"/>
      <c r="D147" s="98"/>
      <c r="E147" s="98"/>
      <c r="F147" s="98"/>
      <c r="G147" s="98"/>
      <c r="H147" s="98"/>
      <c r="I147" s="98"/>
      <c r="J147" s="98"/>
    </row>
    <row r="148" spans="1:10">
      <c r="A148" s="98"/>
      <c r="B148" s="52"/>
      <c r="C148" s="98"/>
      <c r="D148" s="98"/>
      <c r="E148" s="98"/>
      <c r="F148" s="98"/>
      <c r="G148" s="98"/>
      <c r="H148" s="98"/>
      <c r="I148" s="98"/>
      <c r="J148" s="98"/>
    </row>
    <row r="149" spans="1:10">
      <c r="A149" s="98"/>
      <c r="B149" s="52"/>
      <c r="C149" s="98"/>
      <c r="D149" s="98"/>
      <c r="E149" s="98"/>
      <c r="F149" s="98"/>
      <c r="G149" s="98"/>
      <c r="H149" s="98"/>
      <c r="I149" s="98"/>
      <c r="J149" s="98"/>
    </row>
    <row r="150" spans="1:10">
      <c r="A150" s="98"/>
      <c r="B150" s="52"/>
      <c r="C150" s="98"/>
      <c r="D150" s="98"/>
      <c r="E150" s="98"/>
      <c r="F150" s="98"/>
      <c r="G150" s="98"/>
      <c r="H150" s="98"/>
      <c r="I150" s="98"/>
      <c r="J150" s="98"/>
    </row>
    <row r="151" spans="1:10">
      <c r="A151" s="98"/>
      <c r="B151" s="52"/>
      <c r="C151" s="98"/>
      <c r="D151" s="98"/>
      <c r="E151" s="98"/>
      <c r="F151" s="98"/>
      <c r="G151" s="98"/>
      <c r="H151" s="98"/>
      <c r="I151" s="98"/>
      <c r="J151" s="98"/>
    </row>
    <row r="152" spans="1:10">
      <c r="A152" s="98"/>
      <c r="B152" s="52"/>
      <c r="C152" s="98"/>
      <c r="D152" s="98"/>
      <c r="E152" s="98"/>
      <c r="F152" s="98"/>
      <c r="G152" s="98"/>
      <c r="H152" s="98"/>
      <c r="I152" s="98"/>
      <c r="J152" s="98"/>
    </row>
    <row r="153" spans="1:10">
      <c r="A153" s="98"/>
      <c r="B153" s="52"/>
      <c r="C153" s="98"/>
      <c r="D153" s="98"/>
      <c r="E153" s="98"/>
      <c r="F153" s="98"/>
      <c r="G153" s="98"/>
      <c r="H153" s="98"/>
      <c r="I153" s="98"/>
      <c r="J153" s="98"/>
    </row>
    <row r="154" spans="1:10">
      <c r="A154" s="98"/>
      <c r="B154" s="52"/>
      <c r="C154" s="98"/>
      <c r="D154" s="98"/>
      <c r="E154" s="98"/>
      <c r="F154" s="98"/>
      <c r="G154" s="98"/>
      <c r="H154" s="98"/>
      <c r="I154" s="98"/>
      <c r="J154" s="98"/>
    </row>
    <row r="155" spans="1:10">
      <c r="A155" s="98"/>
      <c r="B155" s="52"/>
      <c r="C155" s="98"/>
      <c r="D155" s="98"/>
      <c r="E155" s="98"/>
      <c r="F155" s="98"/>
      <c r="G155" s="98"/>
      <c r="H155" s="98"/>
      <c r="I155" s="98"/>
      <c r="J155" s="98"/>
    </row>
    <row r="156" spans="1:10">
      <c r="A156" s="98"/>
      <c r="B156" s="52"/>
      <c r="C156" s="98"/>
      <c r="D156" s="98"/>
      <c r="E156" s="98"/>
      <c r="F156" s="98"/>
      <c r="G156" s="98"/>
      <c r="H156" s="98"/>
      <c r="I156" s="98"/>
      <c r="J156" s="98"/>
    </row>
    <row r="157" spans="1:10">
      <c r="A157" s="98"/>
      <c r="B157" s="52"/>
      <c r="C157" s="98"/>
      <c r="D157" s="98"/>
      <c r="E157" s="98"/>
      <c r="F157" s="98"/>
      <c r="G157" s="98"/>
      <c r="H157" s="98"/>
      <c r="I157" s="98"/>
      <c r="J157" s="98"/>
    </row>
    <row r="158" spans="1:10">
      <c r="A158" s="98"/>
      <c r="B158" s="52"/>
      <c r="C158" s="98"/>
      <c r="D158" s="98"/>
      <c r="E158" s="98"/>
      <c r="F158" s="98"/>
      <c r="G158" s="98"/>
      <c r="H158" s="98"/>
      <c r="I158" s="98"/>
      <c r="J158" s="98"/>
    </row>
    <row r="159" spans="1:10">
      <c r="A159" s="98"/>
      <c r="B159" s="52"/>
      <c r="C159" s="98"/>
      <c r="D159" s="98"/>
      <c r="E159" s="98"/>
      <c r="F159" s="98"/>
      <c r="G159" s="98"/>
      <c r="H159" s="98"/>
      <c r="I159" s="98"/>
      <c r="J159" s="98"/>
    </row>
    <row r="160" spans="1:10">
      <c r="A160" s="98"/>
      <c r="B160" s="52"/>
      <c r="C160" s="98"/>
      <c r="D160" s="98"/>
      <c r="E160" s="98"/>
      <c r="F160" s="98"/>
      <c r="G160" s="98"/>
      <c r="H160" s="98"/>
      <c r="I160" s="98"/>
      <c r="J160" s="98"/>
    </row>
    <row r="161" spans="1:10">
      <c r="A161" s="98"/>
      <c r="B161" s="52"/>
      <c r="C161" s="98"/>
      <c r="D161" s="98"/>
      <c r="E161" s="98"/>
      <c r="F161" s="98"/>
      <c r="G161" s="98"/>
      <c r="H161" s="98"/>
      <c r="I161" s="98"/>
      <c r="J161" s="98"/>
    </row>
    <row r="162" spans="1:10">
      <c r="A162" s="98"/>
      <c r="B162" s="52"/>
      <c r="C162" s="98"/>
      <c r="D162" s="98"/>
      <c r="E162" s="98"/>
      <c r="F162" s="98"/>
      <c r="G162" s="98"/>
      <c r="H162" s="98"/>
      <c r="I162" s="98"/>
      <c r="J162" s="98"/>
    </row>
    <row r="163" spans="1:10">
      <c r="A163" s="98"/>
      <c r="B163" s="52"/>
      <c r="C163" s="98"/>
      <c r="D163" s="98"/>
      <c r="E163" s="98"/>
      <c r="F163" s="98"/>
      <c r="G163" s="98"/>
      <c r="H163" s="98"/>
      <c r="I163" s="98"/>
      <c r="J163" s="98"/>
    </row>
    <row r="164" spans="1:10">
      <c r="A164" s="98"/>
      <c r="B164" s="52"/>
      <c r="C164" s="98"/>
      <c r="D164" s="98"/>
      <c r="E164" s="98"/>
      <c r="F164" s="98"/>
      <c r="G164" s="98"/>
      <c r="H164" s="98"/>
      <c r="I164" s="98"/>
      <c r="J164" s="98"/>
    </row>
    <row r="165" spans="1:10">
      <c r="A165" s="98"/>
      <c r="B165" s="52"/>
      <c r="C165" s="98"/>
      <c r="D165" s="98"/>
      <c r="E165" s="98"/>
      <c r="F165" s="98"/>
      <c r="G165" s="98"/>
      <c r="H165" s="98"/>
      <c r="I165" s="98"/>
      <c r="J165" s="98"/>
    </row>
    <row r="166" spans="1:10">
      <c r="A166" s="98"/>
      <c r="B166" s="52"/>
      <c r="C166" s="98"/>
      <c r="D166" s="98"/>
      <c r="E166" s="98"/>
      <c r="F166" s="98"/>
      <c r="G166" s="98"/>
      <c r="H166" s="98"/>
      <c r="I166" s="98"/>
      <c r="J166" s="98"/>
    </row>
    <row r="167" spans="1:10">
      <c r="A167" s="98"/>
      <c r="B167" s="52"/>
      <c r="C167" s="98"/>
      <c r="D167" s="98"/>
      <c r="E167" s="98"/>
      <c r="F167" s="98"/>
      <c r="G167" s="98"/>
      <c r="H167" s="98"/>
      <c r="I167" s="98"/>
      <c r="J167" s="98"/>
    </row>
    <row r="168" spans="1:10">
      <c r="A168" s="98"/>
      <c r="B168" s="52"/>
      <c r="C168" s="98"/>
      <c r="D168" s="98"/>
      <c r="E168" s="98"/>
      <c r="F168" s="98"/>
      <c r="G168" s="98"/>
      <c r="H168" s="98"/>
      <c r="I168" s="98"/>
      <c r="J168" s="98"/>
    </row>
    <row r="169" spans="1:10">
      <c r="A169" s="98"/>
      <c r="B169" s="52"/>
      <c r="C169" s="98"/>
      <c r="D169" s="98"/>
      <c r="E169" s="98"/>
      <c r="F169" s="98"/>
      <c r="G169" s="98"/>
      <c r="H169" s="98"/>
      <c r="I169" s="98"/>
      <c r="J169" s="98"/>
    </row>
    <row r="170" spans="1:10">
      <c r="A170" s="98"/>
      <c r="B170" s="52"/>
      <c r="C170" s="98"/>
      <c r="D170" s="98"/>
      <c r="E170" s="98"/>
      <c r="F170" s="98"/>
      <c r="G170" s="98"/>
      <c r="H170" s="98"/>
      <c r="I170" s="98"/>
      <c r="J170" s="98"/>
    </row>
    <row r="171" spans="1:10">
      <c r="A171" s="98"/>
      <c r="B171" s="52"/>
      <c r="C171" s="98"/>
      <c r="D171" s="98"/>
      <c r="E171" s="98"/>
      <c r="F171" s="98"/>
      <c r="G171" s="98"/>
      <c r="H171" s="98"/>
      <c r="I171" s="98"/>
      <c r="J171" s="98"/>
    </row>
    <row r="172" spans="1:10">
      <c r="A172" s="98"/>
      <c r="B172" s="52"/>
      <c r="C172" s="98"/>
      <c r="D172" s="98"/>
      <c r="E172" s="98"/>
      <c r="F172" s="98"/>
      <c r="G172" s="98"/>
      <c r="H172" s="98"/>
      <c r="I172" s="98"/>
      <c r="J172" s="98"/>
    </row>
    <row r="173" spans="1:10">
      <c r="A173" s="98"/>
      <c r="B173" s="52"/>
      <c r="C173" s="98"/>
      <c r="D173" s="98"/>
      <c r="E173" s="98"/>
      <c r="F173" s="98"/>
      <c r="G173" s="98"/>
      <c r="H173" s="98"/>
      <c r="I173" s="98"/>
      <c r="J173" s="98"/>
    </row>
    <row r="174" spans="1:10">
      <c r="A174" s="98"/>
      <c r="B174" s="52"/>
      <c r="C174" s="98"/>
      <c r="D174" s="98"/>
      <c r="E174" s="98"/>
      <c r="F174" s="98"/>
      <c r="G174" s="98"/>
      <c r="H174" s="98"/>
      <c r="I174" s="98"/>
      <c r="J174" s="98"/>
    </row>
    <row r="175" spans="1:10">
      <c r="A175" s="98"/>
      <c r="B175" s="52"/>
      <c r="C175" s="98"/>
      <c r="D175" s="98"/>
      <c r="E175" s="98"/>
      <c r="F175" s="98"/>
      <c r="G175" s="98"/>
      <c r="H175" s="98"/>
      <c r="I175" s="98"/>
      <c r="J175" s="98"/>
    </row>
    <row r="176" spans="1:10">
      <c r="A176" s="98"/>
      <c r="B176" s="52"/>
      <c r="C176" s="98"/>
      <c r="D176" s="98"/>
      <c r="E176" s="98"/>
      <c r="F176" s="98"/>
      <c r="G176" s="98"/>
      <c r="H176" s="98"/>
      <c r="I176" s="98"/>
      <c r="J176" s="98"/>
    </row>
    <row r="177" spans="1:10">
      <c r="A177" s="98"/>
      <c r="B177" s="52"/>
      <c r="C177" s="98"/>
      <c r="D177" s="98"/>
      <c r="E177" s="98"/>
      <c r="F177" s="98"/>
      <c r="G177" s="98"/>
      <c r="H177" s="98"/>
      <c r="I177" s="98"/>
      <c r="J177" s="98"/>
    </row>
    <row r="178" spans="1:10">
      <c r="A178" s="98"/>
      <c r="B178" s="52"/>
      <c r="C178" s="98"/>
      <c r="D178" s="98"/>
      <c r="E178" s="98"/>
      <c r="F178" s="98"/>
      <c r="G178" s="98"/>
      <c r="H178" s="98"/>
      <c r="I178" s="98"/>
      <c r="J178" s="98"/>
    </row>
    <row r="179" spans="1:10">
      <c r="A179" s="98"/>
      <c r="B179" s="52"/>
      <c r="C179" s="98"/>
      <c r="D179" s="98"/>
      <c r="E179" s="98"/>
      <c r="F179" s="98"/>
      <c r="G179" s="98"/>
      <c r="H179" s="98"/>
      <c r="I179" s="98"/>
      <c r="J179" s="98"/>
    </row>
    <row r="180" spans="1:10">
      <c r="A180" s="98"/>
      <c r="B180" s="52"/>
      <c r="C180" s="98"/>
      <c r="D180" s="98"/>
      <c r="E180" s="98"/>
      <c r="F180" s="98"/>
      <c r="G180" s="98"/>
      <c r="H180" s="98"/>
      <c r="I180" s="98"/>
      <c r="J180" s="98"/>
    </row>
    <row r="181" spans="1:10">
      <c r="A181" s="98"/>
      <c r="B181" s="52"/>
      <c r="C181" s="98"/>
      <c r="D181" s="98"/>
      <c r="E181" s="98"/>
      <c r="F181" s="98"/>
      <c r="G181" s="98"/>
      <c r="H181" s="98"/>
      <c r="I181" s="98"/>
      <c r="J181" s="98"/>
    </row>
    <row r="182" spans="1:10">
      <c r="A182" s="98"/>
      <c r="B182" s="52"/>
      <c r="C182" s="98"/>
      <c r="D182" s="98"/>
      <c r="E182" s="98"/>
      <c r="F182" s="98"/>
      <c r="G182" s="98"/>
      <c r="H182" s="98"/>
      <c r="I182" s="98"/>
      <c r="J182" s="98"/>
    </row>
    <row r="183" spans="1:10">
      <c r="A183" s="98"/>
      <c r="B183" s="52"/>
      <c r="C183" s="98"/>
      <c r="D183" s="98"/>
      <c r="E183" s="98"/>
      <c r="F183" s="98"/>
      <c r="G183" s="98"/>
      <c r="H183" s="98"/>
      <c r="I183" s="98"/>
      <c r="J183" s="98"/>
    </row>
    <row r="184" spans="1:10">
      <c r="A184" s="98"/>
      <c r="B184" s="52"/>
      <c r="C184" s="98"/>
      <c r="D184" s="98"/>
      <c r="E184" s="98"/>
      <c r="F184" s="98"/>
      <c r="G184" s="98"/>
      <c r="H184" s="98"/>
      <c r="I184" s="98"/>
      <c r="J184" s="98"/>
    </row>
    <row r="185" spans="1:10">
      <c r="A185" s="98"/>
      <c r="B185" s="52"/>
      <c r="C185" s="98"/>
      <c r="D185" s="98"/>
      <c r="E185" s="98"/>
      <c r="F185" s="98"/>
      <c r="G185" s="98"/>
      <c r="H185" s="98"/>
      <c r="I185" s="98"/>
      <c r="J185" s="98"/>
    </row>
    <row r="186" spans="1:10">
      <c r="A186" s="98"/>
      <c r="B186" s="52"/>
      <c r="C186" s="98"/>
      <c r="D186" s="98"/>
      <c r="E186" s="98"/>
      <c r="F186" s="98"/>
      <c r="G186" s="98"/>
      <c r="H186" s="98"/>
      <c r="I186" s="98"/>
      <c r="J186" s="98"/>
    </row>
    <row r="187" spans="1:10">
      <c r="A187" s="98"/>
      <c r="B187" s="52"/>
      <c r="C187" s="98"/>
      <c r="D187" s="98"/>
      <c r="E187" s="98"/>
      <c r="F187" s="98"/>
      <c r="G187" s="98"/>
      <c r="H187" s="98"/>
      <c r="I187" s="98"/>
      <c r="J187" s="98"/>
    </row>
    <row r="188" spans="1:10">
      <c r="A188" s="98"/>
      <c r="B188" s="52"/>
      <c r="C188" s="98"/>
      <c r="D188" s="98"/>
      <c r="E188" s="98"/>
      <c r="F188" s="98"/>
      <c r="G188" s="98"/>
      <c r="H188" s="98"/>
      <c r="I188" s="98"/>
      <c r="J188" s="98"/>
    </row>
  </sheetData>
  <mergeCells count="6">
    <mergeCell ref="D122:G122"/>
    <mergeCell ref="A1:B1"/>
    <mergeCell ref="C7:J7"/>
    <mergeCell ref="C8:J8"/>
    <mergeCell ref="A9:J10"/>
    <mergeCell ref="D121:G121"/>
  </mergeCells>
  <conditionalFormatting sqref="A1 C1:I1 A4:B4 D4:I4 C4:C5 C6:I6 B6:B7 C7:C8 A7:A9">
    <cfRule type="cellIs" dxfId="6" priority="2" stopIfTrue="1" operator="equal">
      <formula>0</formula>
    </cfRule>
  </conditionalFormatting>
  <conditionalFormatting sqref="C2">
    <cfRule type="cellIs" dxfId="5" priority="1" stopIfTrue="1" operator="equal">
      <formula>0</formula>
    </cfRule>
  </conditionalFormatting>
  <pageMargins left="0.25" right="0.25" top="0.75" bottom="0.75" header="0.3" footer="0.3"/>
  <pageSetup paperSize="9" scale="58" fitToHeight="0" orientation="portrait" horizontalDpi="360" verticalDpi="360" r:id="rId1"/>
  <headerFooter>
    <oddFooter>Página &amp;P de &amp;N</oddFooter>
  </headerFooter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view="pageBreakPreview" zoomScale="80" zoomScaleNormal="85" zoomScaleSheetLayoutView="80" workbookViewId="0">
      <pane ySplit="11" topLeftCell="A12" activePane="bottomLeft" state="frozen"/>
      <selection activeCell="B17" sqref="B17"/>
      <selection pane="bottomLeft" activeCell="A68" sqref="A68"/>
    </sheetView>
  </sheetViews>
  <sheetFormatPr defaultRowHeight="13.8" outlineLevelRow="1"/>
  <cols>
    <col min="1" max="1" width="7.59765625" style="24" bestFit="1" customWidth="1"/>
    <col min="2" max="2" width="52.59765625" style="24" customWidth="1"/>
    <col min="3" max="3" width="9.3984375" style="24" customWidth="1"/>
    <col min="4" max="4" width="14.09765625" style="24" bestFit="1" customWidth="1"/>
    <col min="5" max="5" width="9" style="24" customWidth="1"/>
    <col min="6" max="6" width="12.19921875" style="24" customWidth="1"/>
    <col min="7" max="9" width="12.09765625" style="24" customWidth="1"/>
    <col min="10" max="10" width="14.3984375" style="24" bestFit="1" customWidth="1"/>
    <col min="11" max="11" width="8.796875" style="24"/>
    <col min="12" max="12" width="12.09765625" style="24" bestFit="1" customWidth="1"/>
    <col min="13" max="13" width="18.59765625" style="24" customWidth="1"/>
    <col min="14" max="14" width="17.5" style="24" customWidth="1"/>
    <col min="15" max="15" width="15.59765625" style="76" customWidth="1"/>
    <col min="16" max="16" width="14.296875" style="24" customWidth="1"/>
    <col min="17" max="17" width="10.19921875" style="24" bestFit="1" customWidth="1"/>
    <col min="18" max="18" width="8.796875" style="24"/>
    <col min="19" max="19" width="10.69921875" style="24" customWidth="1"/>
    <col min="20" max="16384" width="8.796875" style="24"/>
  </cols>
  <sheetData>
    <row r="1" spans="1:20" ht="15" customHeight="1">
      <c r="A1" s="172" t="s">
        <v>361</v>
      </c>
      <c r="B1" s="173"/>
      <c r="C1" s="22" t="s">
        <v>362</v>
      </c>
      <c r="D1" s="21"/>
      <c r="E1" s="21"/>
      <c r="F1" s="21"/>
      <c r="G1" s="21"/>
      <c r="H1" s="21"/>
      <c r="I1" s="21"/>
      <c r="J1" s="23"/>
    </row>
    <row r="2" spans="1:20" ht="15" customHeight="1">
      <c r="A2" s="25" t="s">
        <v>363</v>
      </c>
      <c r="B2" s="25"/>
      <c r="C2" s="26" t="s">
        <v>364</v>
      </c>
      <c r="D2" s="27"/>
      <c r="E2" s="27"/>
      <c r="F2" s="27"/>
      <c r="G2" s="27"/>
      <c r="H2" s="27"/>
      <c r="I2" s="27"/>
      <c r="J2" s="28"/>
    </row>
    <row r="3" spans="1:20" ht="15" customHeight="1">
      <c r="A3" s="29"/>
      <c r="C3" s="30"/>
      <c r="D3" s="30"/>
      <c r="E3" s="30"/>
      <c r="J3" s="31"/>
    </row>
    <row r="4" spans="1:20">
      <c r="A4" s="20" t="s">
        <v>365</v>
      </c>
      <c r="B4" s="21"/>
      <c r="C4" s="32" t="s">
        <v>366</v>
      </c>
      <c r="D4" s="21"/>
      <c r="E4" s="21"/>
      <c r="F4" s="21"/>
      <c r="G4" s="21"/>
      <c r="H4" s="21"/>
      <c r="I4" s="21"/>
      <c r="J4" s="23"/>
    </row>
    <row r="5" spans="1:20" ht="14.4">
      <c r="A5" s="33" t="s">
        <v>367</v>
      </c>
      <c r="B5" s="33"/>
      <c r="C5" s="26" t="s">
        <v>368</v>
      </c>
      <c r="D5" s="27"/>
      <c r="E5" s="27"/>
      <c r="F5" s="27"/>
      <c r="G5" s="27"/>
      <c r="H5" s="27"/>
      <c r="I5" s="27"/>
      <c r="J5" s="28"/>
      <c r="M5" s="34"/>
    </row>
    <row r="6" spans="1:20">
      <c r="A6" s="29"/>
      <c r="B6" s="21"/>
      <c r="C6" s="21"/>
      <c r="D6" s="21"/>
      <c r="E6" s="21"/>
      <c r="F6" s="21"/>
      <c r="G6" s="21"/>
      <c r="H6" s="21"/>
      <c r="I6" s="21"/>
      <c r="J6" s="31"/>
    </row>
    <row r="7" spans="1:20">
      <c r="A7" s="20" t="s">
        <v>369</v>
      </c>
      <c r="B7" s="21"/>
      <c r="C7" s="174" t="s">
        <v>370</v>
      </c>
      <c r="D7" s="173"/>
      <c r="E7" s="173"/>
      <c r="F7" s="173"/>
      <c r="G7" s="173"/>
      <c r="H7" s="173"/>
      <c r="I7" s="173"/>
      <c r="J7" s="175"/>
    </row>
    <row r="8" spans="1:20" ht="25.5" customHeight="1">
      <c r="A8" s="35" t="s">
        <v>371</v>
      </c>
      <c r="B8" s="27"/>
      <c r="C8" s="176" t="s">
        <v>538</v>
      </c>
      <c r="D8" s="177"/>
      <c r="E8" s="177"/>
      <c r="F8" s="177"/>
      <c r="G8" s="177"/>
      <c r="H8" s="177"/>
      <c r="I8" s="177"/>
      <c r="J8" s="178"/>
    </row>
    <row r="9" spans="1:20">
      <c r="A9" s="179" t="s">
        <v>539</v>
      </c>
      <c r="B9" s="179"/>
      <c r="C9" s="179"/>
      <c r="D9" s="179"/>
      <c r="E9" s="179"/>
      <c r="F9" s="179"/>
      <c r="G9" s="179"/>
      <c r="H9" s="179"/>
      <c r="I9" s="179"/>
      <c r="J9" s="179"/>
    </row>
    <row r="10" spans="1:20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20" ht="20.399999999999999">
      <c r="A11" s="36" t="s">
        <v>374</v>
      </c>
      <c r="B11" s="36" t="s">
        <v>375</v>
      </c>
      <c r="C11" s="37" t="s">
        <v>376</v>
      </c>
      <c r="D11" s="37" t="s">
        <v>377</v>
      </c>
      <c r="E11" s="37" t="s">
        <v>378</v>
      </c>
      <c r="F11" s="37" t="s">
        <v>379</v>
      </c>
      <c r="G11" s="37" t="s">
        <v>380</v>
      </c>
      <c r="H11" s="38" t="s">
        <v>381</v>
      </c>
      <c r="I11" s="38" t="s">
        <v>382</v>
      </c>
      <c r="J11" s="38" t="s">
        <v>383</v>
      </c>
    </row>
    <row r="12" spans="1:20" ht="13.2" customHeight="1">
      <c r="A12" s="39" t="s">
        <v>384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20" ht="25.5" customHeight="1" outlineLevel="1">
      <c r="A13" s="42" t="s">
        <v>385</v>
      </c>
      <c r="B13" s="43" t="s">
        <v>386</v>
      </c>
      <c r="C13" s="42" t="s">
        <v>25</v>
      </c>
      <c r="D13" s="44">
        <v>3</v>
      </c>
      <c r="E13" s="111"/>
      <c r="F13" s="111">
        <v>2</v>
      </c>
      <c r="G13" s="46"/>
      <c r="H13" s="111"/>
      <c r="I13" s="111"/>
      <c r="J13" s="47">
        <f t="shared" ref="J13" si="0">TRUNC(PRODUCT(D13:H13),2)-I13</f>
        <v>6</v>
      </c>
    </row>
    <row r="14" spans="1:20" outlineLevel="1">
      <c r="A14" s="112"/>
      <c r="B14" s="113"/>
      <c r="C14" s="114"/>
      <c r="D14" s="115"/>
      <c r="E14" s="116"/>
      <c r="F14" s="116"/>
      <c r="G14" s="117"/>
      <c r="H14" s="116"/>
      <c r="I14" s="116"/>
      <c r="J14" s="118"/>
    </row>
    <row r="15" spans="1:20" ht="18" customHeight="1">
      <c r="A15" s="39" t="s">
        <v>540</v>
      </c>
      <c r="B15" s="40"/>
      <c r="C15" s="40"/>
      <c r="D15" s="53"/>
      <c r="E15" s="53"/>
      <c r="F15" s="53"/>
      <c r="G15" s="53"/>
      <c r="H15" s="53"/>
      <c r="I15" s="53"/>
      <c r="J15" s="41"/>
      <c r="L15" s="24" t="s">
        <v>541</v>
      </c>
      <c r="M15" s="92" t="s">
        <v>411</v>
      </c>
      <c r="N15" s="91" t="s">
        <v>412</v>
      </c>
      <c r="O15" s="89" t="s">
        <v>413</v>
      </c>
      <c r="P15" s="89" t="s">
        <v>414</v>
      </c>
      <c r="Q15" s="89" t="s">
        <v>415</v>
      </c>
      <c r="R15" s="91"/>
      <c r="S15" s="89" t="s">
        <v>415</v>
      </c>
      <c r="T15" s="91"/>
    </row>
    <row r="16" spans="1:20" outlineLevel="1">
      <c r="A16" s="54" t="s">
        <v>388</v>
      </c>
      <c r="B16" s="55" t="s">
        <v>80</v>
      </c>
      <c r="C16" s="56"/>
      <c r="D16" s="57"/>
      <c r="E16" s="57"/>
      <c r="F16" s="57"/>
      <c r="G16" s="57"/>
      <c r="H16" s="57"/>
      <c r="I16" s="57"/>
      <c r="J16" s="58"/>
      <c r="M16" s="92">
        <v>4</v>
      </c>
      <c r="N16" s="91">
        <v>17</v>
      </c>
      <c r="O16" s="91">
        <v>9</v>
      </c>
      <c r="P16" s="91">
        <v>0.3</v>
      </c>
      <c r="Q16" s="91">
        <v>1.5</v>
      </c>
      <c r="R16" s="91"/>
      <c r="S16" s="91">
        <v>1.5</v>
      </c>
      <c r="T16" s="91"/>
    </row>
    <row r="17" spans="1:20" ht="39.6" outlineLevel="1">
      <c r="A17" s="42" t="s">
        <v>390</v>
      </c>
      <c r="B17" s="60" t="s">
        <v>83</v>
      </c>
      <c r="C17" s="61" t="s">
        <v>55</v>
      </c>
      <c r="D17" s="62">
        <f>M16*20+N16</f>
        <v>97</v>
      </c>
      <c r="E17" s="62">
        <f>O16</f>
        <v>9</v>
      </c>
      <c r="F17" s="62">
        <f>M18/100</f>
        <v>0.33</v>
      </c>
      <c r="G17" s="62"/>
      <c r="H17" s="62"/>
      <c r="I17" s="62"/>
      <c r="J17" s="47">
        <f t="shared" ref="J17:J23" si="1">TRUNC(PRODUCT(D17:H17),2)-I17</f>
        <v>288.08999999999997</v>
      </c>
      <c r="L17" s="64" t="e">
        <f>J17+J43+#REF!</f>
        <v>#REF!</v>
      </c>
      <c r="M17" s="92" t="s">
        <v>418</v>
      </c>
      <c r="N17" s="91" t="s">
        <v>419</v>
      </c>
      <c r="O17" s="89" t="s">
        <v>420</v>
      </c>
      <c r="P17" s="91"/>
      <c r="Q17" s="91"/>
      <c r="R17" s="91"/>
      <c r="S17" s="91"/>
      <c r="T17" s="91"/>
    </row>
    <row r="18" spans="1:20" ht="26.4" outlineLevel="1">
      <c r="A18" s="42" t="s">
        <v>542</v>
      </c>
      <c r="B18" s="60" t="s">
        <v>86</v>
      </c>
      <c r="C18" s="61" t="s">
        <v>25</v>
      </c>
      <c r="D18" s="62">
        <f>M16*20+N16</f>
        <v>97</v>
      </c>
      <c r="E18" s="62">
        <f>O16</f>
        <v>9</v>
      </c>
      <c r="F18" s="62"/>
      <c r="G18" s="62"/>
      <c r="H18" s="62"/>
      <c r="I18" s="62"/>
      <c r="J18" s="47">
        <f t="shared" si="1"/>
        <v>873</v>
      </c>
      <c r="L18" s="64" t="e">
        <f>J18+J44+#REF!</f>
        <v>#REF!</v>
      </c>
      <c r="M18" s="92">
        <v>33</v>
      </c>
      <c r="N18" s="91">
        <v>15</v>
      </c>
      <c r="O18" s="91">
        <v>15</v>
      </c>
      <c r="P18" s="91"/>
      <c r="Q18" s="91"/>
      <c r="R18" s="91"/>
      <c r="S18" s="91"/>
      <c r="T18" s="91"/>
    </row>
    <row r="19" spans="1:20" ht="39.6" outlineLevel="1">
      <c r="A19" s="42" t="s">
        <v>543</v>
      </c>
      <c r="B19" s="60" t="s">
        <v>34</v>
      </c>
      <c r="C19" s="61" t="s">
        <v>391</v>
      </c>
      <c r="D19" s="62">
        <f>M16*20+N16</f>
        <v>97</v>
      </c>
      <c r="E19" s="62">
        <f>O16</f>
        <v>9</v>
      </c>
      <c r="F19" s="62">
        <f>M18/100</f>
        <v>0.33</v>
      </c>
      <c r="G19" s="62">
        <f>M20</f>
        <v>10</v>
      </c>
      <c r="H19" s="62">
        <f>N20</f>
        <v>1.3</v>
      </c>
      <c r="I19" s="62"/>
      <c r="J19" s="47">
        <f t="shared" si="1"/>
        <v>3745.17</v>
      </c>
      <c r="L19" s="64" t="e">
        <f>J19+J45+#REF!</f>
        <v>#REF!</v>
      </c>
      <c r="M19" s="92" t="s">
        <v>423</v>
      </c>
      <c r="N19" s="91" t="s">
        <v>424</v>
      </c>
      <c r="O19" s="89" t="s">
        <v>425</v>
      </c>
      <c r="P19" s="91"/>
      <c r="Q19" s="91"/>
      <c r="R19" s="91"/>
      <c r="S19" s="91"/>
      <c r="T19" s="91"/>
    </row>
    <row r="20" spans="1:20" outlineLevel="1">
      <c r="A20" s="54" t="s">
        <v>398</v>
      </c>
      <c r="B20" s="55" t="s">
        <v>429</v>
      </c>
      <c r="C20" s="56"/>
      <c r="D20" s="57"/>
      <c r="E20" s="57"/>
      <c r="F20" s="57"/>
      <c r="G20" s="57"/>
      <c r="H20" s="57"/>
      <c r="I20" s="57"/>
      <c r="J20" s="58"/>
      <c r="L20" s="64" t="e">
        <f>J20+J46+#REF!</f>
        <v>#REF!</v>
      </c>
      <c r="M20" s="92">
        <v>10</v>
      </c>
      <c r="N20" s="91">
        <v>1.3</v>
      </c>
      <c r="O20" s="91">
        <v>10</v>
      </c>
      <c r="P20" s="91"/>
      <c r="Q20" s="91"/>
      <c r="R20" s="91"/>
      <c r="S20" s="91"/>
      <c r="T20" s="91"/>
    </row>
    <row r="21" spans="1:20" ht="39.6" outlineLevel="1">
      <c r="A21" s="42" t="s">
        <v>399</v>
      </c>
      <c r="B21" s="60" t="s">
        <v>83</v>
      </c>
      <c r="C21" s="61" t="s">
        <v>55</v>
      </c>
      <c r="D21" s="62">
        <f>M16*20+N16</f>
        <v>97</v>
      </c>
      <c r="E21" s="62">
        <f>O16-2*P16</f>
        <v>8.4</v>
      </c>
      <c r="F21" s="62">
        <f>O18/100</f>
        <v>0.15</v>
      </c>
      <c r="G21" s="62"/>
      <c r="H21" s="62"/>
      <c r="I21" s="62"/>
      <c r="J21" s="47">
        <f t="shared" si="1"/>
        <v>122.22</v>
      </c>
      <c r="L21" s="64" t="e">
        <f>J21+J47+#REF!</f>
        <v>#REF!</v>
      </c>
      <c r="M21" s="92"/>
      <c r="N21" s="91"/>
      <c r="O21" s="91"/>
      <c r="P21" s="91"/>
      <c r="Q21" s="91"/>
      <c r="R21" s="91"/>
      <c r="S21" s="91"/>
      <c r="T21" s="91"/>
    </row>
    <row r="22" spans="1:20" ht="39.6" outlineLevel="1">
      <c r="A22" s="42" t="s">
        <v>392</v>
      </c>
      <c r="B22" s="60" t="s">
        <v>34</v>
      </c>
      <c r="C22" s="61" t="s">
        <v>391</v>
      </c>
      <c r="D22" s="62">
        <f>M16*20+N16</f>
        <v>97</v>
      </c>
      <c r="E22" s="62">
        <f>O16-2*P16</f>
        <v>8.4</v>
      </c>
      <c r="F22" s="62">
        <f>O18/100</f>
        <v>0.15</v>
      </c>
      <c r="G22" s="62">
        <f>O20</f>
        <v>10</v>
      </c>
      <c r="H22" s="62">
        <f>N20</f>
        <v>1.3</v>
      </c>
      <c r="I22" s="62"/>
      <c r="J22" s="47">
        <f t="shared" si="1"/>
        <v>1588.86</v>
      </c>
      <c r="L22" s="64" t="e">
        <f>J22+J48+#REF!</f>
        <v>#REF!</v>
      </c>
      <c r="M22" s="92"/>
      <c r="N22" s="91"/>
      <c r="O22" s="91"/>
      <c r="P22" s="91"/>
      <c r="Q22" s="91"/>
      <c r="R22" s="91"/>
      <c r="S22" s="91"/>
      <c r="T22" s="91"/>
    </row>
    <row r="23" spans="1:20" ht="39.6" outlineLevel="1">
      <c r="A23" s="42" t="s">
        <v>393</v>
      </c>
      <c r="B23" s="60" t="s">
        <v>438</v>
      </c>
      <c r="C23" s="61" t="s">
        <v>55</v>
      </c>
      <c r="D23" s="62">
        <f>M16*20+N16</f>
        <v>97</v>
      </c>
      <c r="E23" s="62">
        <f>O16-2*P16</f>
        <v>8.4</v>
      </c>
      <c r="F23" s="62">
        <f>O18/100</f>
        <v>0.15</v>
      </c>
      <c r="G23" s="62"/>
      <c r="H23" s="62"/>
      <c r="I23" s="62"/>
      <c r="J23" s="47">
        <f t="shared" si="1"/>
        <v>122.22</v>
      </c>
      <c r="K23" s="64"/>
      <c r="L23" s="64" t="e">
        <f>J23+J49+#REF!</f>
        <v>#REF!</v>
      </c>
      <c r="M23" s="92"/>
      <c r="N23" s="91"/>
      <c r="O23" s="91" t="s">
        <v>441</v>
      </c>
      <c r="P23" s="91" t="s">
        <v>442</v>
      </c>
      <c r="Q23" s="91"/>
      <c r="R23" s="91"/>
      <c r="S23" s="91"/>
      <c r="T23" s="91"/>
    </row>
    <row r="24" spans="1:20" outlineLevel="1">
      <c r="A24" s="54" t="s">
        <v>401</v>
      </c>
      <c r="B24" s="55" t="s">
        <v>96</v>
      </c>
      <c r="C24" s="56"/>
      <c r="D24" s="57"/>
      <c r="E24" s="57"/>
      <c r="F24" s="57"/>
      <c r="G24" s="57"/>
      <c r="H24" s="57"/>
      <c r="I24" s="57"/>
      <c r="J24" s="58"/>
      <c r="L24" s="64" t="e">
        <f>J24+J50+#REF!</f>
        <v>#REF!</v>
      </c>
      <c r="M24" s="92"/>
      <c r="N24" s="91"/>
      <c r="O24" s="91">
        <v>2</v>
      </c>
      <c r="P24" s="91">
        <v>2</v>
      </c>
      <c r="Q24" s="91"/>
      <c r="R24" s="91"/>
      <c r="S24" s="91"/>
      <c r="T24" s="91"/>
    </row>
    <row r="25" spans="1:20" ht="41.4" outlineLevel="1">
      <c r="A25" s="42" t="s">
        <v>403</v>
      </c>
      <c r="B25" s="60" t="s">
        <v>83</v>
      </c>
      <c r="C25" s="61" t="s">
        <v>55</v>
      </c>
      <c r="D25" s="62">
        <f>M16*20+N16</f>
        <v>97</v>
      </c>
      <c r="E25" s="62">
        <f>O16-2*P16</f>
        <v>8.4</v>
      </c>
      <c r="F25" s="62">
        <f>N18/100</f>
        <v>0.15</v>
      </c>
      <c r="G25" s="62"/>
      <c r="H25" s="62"/>
      <c r="I25" s="62"/>
      <c r="J25" s="47">
        <f t="shared" ref="J25:J39" si="2">TRUNC(PRODUCT(D25:H25),2)-I25</f>
        <v>122.22</v>
      </c>
      <c r="L25" s="64" t="e">
        <f>J25+J51+#REF!</f>
        <v>#REF!</v>
      </c>
      <c r="M25" s="90" t="s">
        <v>446</v>
      </c>
      <c r="N25" s="89" t="s">
        <v>447</v>
      </c>
      <c r="O25" s="89" t="s">
        <v>448</v>
      </c>
      <c r="P25" s="89" t="s">
        <v>449</v>
      </c>
      <c r="Q25" s="91"/>
      <c r="R25" s="91"/>
      <c r="S25" s="91"/>
      <c r="T25" s="91"/>
    </row>
    <row r="26" spans="1:20" ht="39.6" outlineLevel="1">
      <c r="A26" s="42" t="s">
        <v>405</v>
      </c>
      <c r="B26" s="60" t="s">
        <v>34</v>
      </c>
      <c r="C26" s="61" t="s">
        <v>391</v>
      </c>
      <c r="D26" s="62">
        <f>M16*20+N16</f>
        <v>97</v>
      </c>
      <c r="E26" s="62">
        <f>O16-2*P16</f>
        <v>8.4</v>
      </c>
      <c r="F26" s="62">
        <f>N18/100</f>
        <v>0.15</v>
      </c>
      <c r="G26" s="62">
        <f>O20</f>
        <v>10</v>
      </c>
      <c r="H26" s="62">
        <f>N20</f>
        <v>1.3</v>
      </c>
      <c r="I26" s="62"/>
      <c r="J26" s="47">
        <f t="shared" si="2"/>
        <v>1588.86</v>
      </c>
      <c r="L26" s="64" t="e">
        <f>J26+J52+#REF!</f>
        <v>#REF!</v>
      </c>
      <c r="M26" s="92">
        <v>1</v>
      </c>
      <c r="N26" s="91"/>
      <c r="O26" s="91"/>
      <c r="P26" s="91">
        <v>2</v>
      </c>
      <c r="Q26" s="91"/>
      <c r="R26" s="91"/>
      <c r="S26" s="91"/>
      <c r="T26" s="91"/>
    </row>
    <row r="27" spans="1:20" ht="39.6" outlineLevel="1">
      <c r="A27" s="42" t="s">
        <v>452</v>
      </c>
      <c r="B27" s="60" t="s">
        <v>438</v>
      </c>
      <c r="C27" s="61" t="s">
        <v>55</v>
      </c>
      <c r="D27" s="62">
        <f>M16*20+N16</f>
        <v>97</v>
      </c>
      <c r="E27" s="62">
        <f>O16-2*P16</f>
        <v>8.4</v>
      </c>
      <c r="F27" s="62">
        <f>N18/100</f>
        <v>0.15</v>
      </c>
      <c r="G27" s="62"/>
      <c r="H27" s="62"/>
      <c r="I27" s="62"/>
      <c r="J27" s="47">
        <f t="shared" si="2"/>
        <v>122.22</v>
      </c>
      <c r="K27" s="64"/>
      <c r="L27" s="64" t="e">
        <f>J27+J53+#REF!</f>
        <v>#REF!</v>
      </c>
      <c r="M27" s="88" t="s">
        <v>453</v>
      </c>
      <c r="N27" s="81" t="s">
        <v>454</v>
      </c>
      <c r="O27" s="82" t="s">
        <v>455</v>
      </c>
      <c r="P27" s="81" t="s">
        <v>456</v>
      </c>
      <c r="Q27" s="89" t="s">
        <v>457</v>
      </c>
      <c r="R27" s="91"/>
      <c r="S27" s="91"/>
      <c r="T27" s="91"/>
    </row>
    <row r="28" spans="1:20" outlineLevel="1">
      <c r="A28" s="68" t="s">
        <v>544</v>
      </c>
      <c r="B28" s="69" t="s">
        <v>161</v>
      </c>
      <c r="C28" s="70"/>
      <c r="D28" s="71"/>
      <c r="E28" s="71"/>
      <c r="F28" s="71"/>
      <c r="G28" s="71"/>
      <c r="H28" s="71"/>
      <c r="I28" s="71"/>
      <c r="J28" s="72"/>
      <c r="L28" s="64" t="e">
        <f>J28+J54+#REF!</f>
        <v>#REF!</v>
      </c>
      <c r="M28" s="91">
        <f>Q16</f>
        <v>1.5</v>
      </c>
      <c r="N28" s="91">
        <v>5</v>
      </c>
      <c r="O28" s="92">
        <v>2</v>
      </c>
      <c r="P28" s="91">
        <v>25</v>
      </c>
      <c r="Q28" s="91">
        <v>2</v>
      </c>
    </row>
    <row r="29" spans="1:20" ht="39.6" outlineLevel="1">
      <c r="A29" s="73" t="s">
        <v>545</v>
      </c>
      <c r="B29" s="74" t="s">
        <v>164</v>
      </c>
      <c r="C29" s="75" t="s">
        <v>25</v>
      </c>
      <c r="D29" s="62">
        <f>M16*20+N16</f>
        <v>97</v>
      </c>
      <c r="E29" s="62">
        <f>O16-2*P16</f>
        <v>8.4</v>
      </c>
      <c r="F29" s="62"/>
      <c r="G29" s="62"/>
      <c r="H29" s="62"/>
      <c r="I29" s="62"/>
      <c r="J29" s="47">
        <f t="shared" si="2"/>
        <v>814.8</v>
      </c>
      <c r="K29" s="64"/>
      <c r="L29" s="64" t="e">
        <f>J29+J55+#REF!</f>
        <v>#REF!</v>
      </c>
    </row>
    <row r="30" spans="1:20" outlineLevel="1">
      <c r="A30" s="68" t="s">
        <v>546</v>
      </c>
      <c r="B30" s="69" t="s">
        <v>402</v>
      </c>
      <c r="C30" s="70"/>
      <c r="D30" s="71"/>
      <c r="E30" s="71"/>
      <c r="F30" s="71"/>
      <c r="G30" s="71"/>
      <c r="H30" s="71"/>
      <c r="I30" s="71"/>
      <c r="J30" s="72"/>
      <c r="L30" s="64" t="e">
        <f>J30+J56+#REF!</f>
        <v>#REF!</v>
      </c>
    </row>
    <row r="31" spans="1:20" ht="26.4" outlineLevel="1">
      <c r="A31" s="73" t="s">
        <v>547</v>
      </c>
      <c r="B31" s="74" t="s">
        <v>67</v>
      </c>
      <c r="C31" s="75" t="s">
        <v>25</v>
      </c>
      <c r="D31" s="62"/>
      <c r="E31" s="62"/>
      <c r="F31" s="62"/>
      <c r="G31" s="62"/>
      <c r="H31" s="62">
        <f>M26+N26+O26+P26</f>
        <v>3</v>
      </c>
      <c r="I31" s="62"/>
      <c r="J31" s="47">
        <f t="shared" si="2"/>
        <v>3</v>
      </c>
      <c r="L31" s="64" t="e">
        <f>J31+J57+#REF!</f>
        <v>#REF!</v>
      </c>
    </row>
    <row r="32" spans="1:20" ht="26.4" outlineLevel="1">
      <c r="A32" s="73" t="s">
        <v>548</v>
      </c>
      <c r="B32" s="74" t="s">
        <v>76</v>
      </c>
      <c r="C32" s="75" t="s">
        <v>68</v>
      </c>
      <c r="D32" s="62"/>
      <c r="E32" s="62"/>
      <c r="F32" s="62"/>
      <c r="G32" s="62"/>
      <c r="H32" s="62">
        <v>2</v>
      </c>
      <c r="I32" s="62"/>
      <c r="J32" s="47">
        <f t="shared" si="2"/>
        <v>2</v>
      </c>
      <c r="K32" s="64"/>
      <c r="L32" s="64"/>
    </row>
    <row r="33" spans="1:20" outlineLevel="1">
      <c r="A33" s="68" t="s">
        <v>549</v>
      </c>
      <c r="B33" s="69" t="s">
        <v>118</v>
      </c>
      <c r="C33" s="70"/>
      <c r="D33" s="71"/>
      <c r="E33" s="71"/>
      <c r="F33" s="71"/>
      <c r="G33" s="71"/>
      <c r="H33" s="71"/>
      <c r="I33" s="71"/>
      <c r="J33" s="72"/>
      <c r="L33" s="64" t="e">
        <f>J33+J59+#REF!</f>
        <v>#REF!</v>
      </c>
    </row>
    <row r="34" spans="1:20" ht="66" outlineLevel="1">
      <c r="A34" s="59" t="s">
        <v>550</v>
      </c>
      <c r="B34" s="60" t="s">
        <v>121</v>
      </c>
      <c r="C34" s="61" t="s">
        <v>404</v>
      </c>
      <c r="D34" s="62">
        <f>M16*20+N16</f>
        <v>97</v>
      </c>
      <c r="E34" s="62"/>
      <c r="F34" s="62"/>
      <c r="G34" s="62"/>
      <c r="H34" s="62">
        <f>O24</f>
        <v>2</v>
      </c>
      <c r="I34" s="62"/>
      <c r="J34" s="47">
        <f t="shared" si="2"/>
        <v>194</v>
      </c>
      <c r="L34" s="64" t="e">
        <f>J34+J60+#REF!</f>
        <v>#REF!</v>
      </c>
      <c r="M34" s="65"/>
    </row>
    <row r="35" spans="1:20" ht="39.6" outlineLevel="1">
      <c r="A35" s="59" t="s">
        <v>551</v>
      </c>
      <c r="B35" s="60" t="s">
        <v>124</v>
      </c>
      <c r="C35" s="61" t="s">
        <v>404</v>
      </c>
      <c r="D35" s="62">
        <f>M16*20+N16</f>
        <v>97</v>
      </c>
      <c r="E35" s="62"/>
      <c r="F35" s="62"/>
      <c r="G35" s="62"/>
      <c r="H35" s="62">
        <f>P24</f>
        <v>2</v>
      </c>
      <c r="I35" s="62"/>
      <c r="J35" s="47">
        <f t="shared" si="2"/>
        <v>194</v>
      </c>
      <c r="L35" s="64" t="e">
        <f>J35+J61+#REF!</f>
        <v>#REF!</v>
      </c>
      <c r="M35" s="65"/>
    </row>
    <row r="36" spans="1:20" outlineLevel="1">
      <c r="A36" s="68" t="s">
        <v>552</v>
      </c>
      <c r="B36" s="69" t="s">
        <v>126</v>
      </c>
      <c r="C36" s="70"/>
      <c r="D36" s="71"/>
      <c r="E36" s="71"/>
      <c r="F36" s="71"/>
      <c r="G36" s="71"/>
      <c r="H36" s="71"/>
      <c r="I36" s="71"/>
      <c r="J36" s="72"/>
      <c r="L36" s="64" t="e">
        <f>J36+J62+#REF!</f>
        <v>#REF!</v>
      </c>
    </row>
    <row r="37" spans="1:20" ht="39.6" outlineLevel="1">
      <c r="A37" s="59" t="s">
        <v>553</v>
      </c>
      <c r="B37" s="60" t="s">
        <v>129</v>
      </c>
      <c r="C37" s="61" t="s">
        <v>55</v>
      </c>
      <c r="D37" s="62">
        <f>M16*20+N16</f>
        <v>97</v>
      </c>
      <c r="E37" s="62">
        <f>S16</f>
        <v>1.5</v>
      </c>
      <c r="F37" s="62">
        <f>N28/100</f>
        <v>0.05</v>
      </c>
      <c r="G37" s="62"/>
      <c r="H37" s="62">
        <f>Q28</f>
        <v>2</v>
      </c>
      <c r="I37" s="62">
        <f>(2*(3.6*1.5*0.05))</f>
        <v>0.54</v>
      </c>
      <c r="J37" s="47">
        <f t="shared" si="2"/>
        <v>14.010000000000002</v>
      </c>
      <c r="L37" s="64" t="e">
        <f>J37+J63+#REF!</f>
        <v>#REF!</v>
      </c>
      <c r="M37" s="65"/>
    </row>
    <row r="38" spans="1:20" ht="52.8" outlineLevel="1">
      <c r="A38" s="59" t="s">
        <v>554</v>
      </c>
      <c r="B38" s="60" t="s">
        <v>132</v>
      </c>
      <c r="C38" s="61" t="s">
        <v>68</v>
      </c>
      <c r="D38" s="62"/>
      <c r="E38" s="62"/>
      <c r="F38" s="62"/>
      <c r="G38" s="62"/>
      <c r="H38" s="62">
        <f>O28</f>
        <v>2</v>
      </c>
      <c r="I38" s="62"/>
      <c r="J38" s="47">
        <f t="shared" si="2"/>
        <v>2</v>
      </c>
      <c r="L38" s="64" t="e">
        <f>J38+J64+#REF!</f>
        <v>#REF!</v>
      </c>
      <c r="M38" s="65"/>
    </row>
    <row r="39" spans="1:20" ht="26.4" outlineLevel="1">
      <c r="A39" s="59" t="s">
        <v>555</v>
      </c>
      <c r="B39" s="60" t="s">
        <v>135</v>
      </c>
      <c r="C39" s="61" t="s">
        <v>25</v>
      </c>
      <c r="D39" s="62">
        <f>M16*20+N16</f>
        <v>97</v>
      </c>
      <c r="E39" s="62">
        <f>P28/100</f>
        <v>0.25</v>
      </c>
      <c r="F39" s="62"/>
      <c r="G39" s="62"/>
      <c r="H39" s="62">
        <f>O24</f>
        <v>2</v>
      </c>
      <c r="I39" s="62">
        <f>2*9</f>
        <v>18</v>
      </c>
      <c r="J39" s="47">
        <f t="shared" si="2"/>
        <v>30.5</v>
      </c>
      <c r="L39" s="64" t="e">
        <f>J39+J65+#REF!</f>
        <v>#REF!</v>
      </c>
      <c r="M39" s="65"/>
    </row>
    <row r="40" spans="1:20" outlineLevel="1">
      <c r="A40" s="48"/>
      <c r="B40" s="49"/>
      <c r="C40" s="49"/>
      <c r="D40" s="50"/>
      <c r="E40" s="50"/>
      <c r="F40" s="50"/>
      <c r="G40" s="50"/>
      <c r="H40" s="50"/>
      <c r="I40" s="50"/>
      <c r="J40" s="51"/>
      <c r="L40" s="64" t="e">
        <f>J40+J66+#REF!</f>
        <v>#REF!</v>
      </c>
    </row>
    <row r="41" spans="1:20">
      <c r="A41" s="39" t="s">
        <v>556</v>
      </c>
      <c r="B41" s="40"/>
      <c r="C41" s="40"/>
      <c r="D41" s="53"/>
      <c r="E41" s="53"/>
      <c r="F41" s="53"/>
      <c r="G41" s="53"/>
      <c r="H41" s="53"/>
      <c r="I41" s="53"/>
      <c r="J41" s="41"/>
      <c r="M41" s="92" t="s">
        <v>411</v>
      </c>
      <c r="N41" s="91" t="s">
        <v>412</v>
      </c>
      <c r="O41" s="91" t="s">
        <v>413</v>
      </c>
      <c r="P41" s="91" t="s">
        <v>414</v>
      </c>
      <c r="Q41" s="91" t="s">
        <v>415</v>
      </c>
      <c r="R41" s="91"/>
      <c r="S41" s="91" t="s">
        <v>415</v>
      </c>
      <c r="T41" s="91"/>
    </row>
    <row r="42" spans="1:20" outlineLevel="1">
      <c r="A42" s="54" t="s">
        <v>416</v>
      </c>
      <c r="B42" s="55" t="s">
        <v>80</v>
      </c>
      <c r="C42" s="56"/>
      <c r="D42" s="57"/>
      <c r="E42" s="57"/>
      <c r="F42" s="57"/>
      <c r="G42" s="57"/>
      <c r="H42" s="57"/>
      <c r="I42" s="57"/>
      <c r="J42" s="58"/>
      <c r="M42" s="92">
        <v>4</v>
      </c>
      <c r="N42" s="91">
        <v>17.510000000000002</v>
      </c>
      <c r="O42" s="91">
        <v>7</v>
      </c>
      <c r="P42" s="91">
        <v>0.3</v>
      </c>
      <c r="Q42" s="91">
        <v>1.5</v>
      </c>
      <c r="R42" s="91"/>
      <c r="S42" s="91">
        <v>1.5</v>
      </c>
      <c r="T42" s="91"/>
    </row>
    <row r="43" spans="1:20" ht="39.6" outlineLevel="1">
      <c r="A43" s="42" t="s">
        <v>417</v>
      </c>
      <c r="B43" s="60" t="s">
        <v>83</v>
      </c>
      <c r="C43" s="61" t="s">
        <v>55</v>
      </c>
      <c r="D43" s="62">
        <f>M42*20+N42</f>
        <v>97.51</v>
      </c>
      <c r="E43" s="62">
        <f>O42</f>
        <v>7</v>
      </c>
      <c r="F43" s="62">
        <f>M44/100</f>
        <v>0.33</v>
      </c>
      <c r="G43" s="62"/>
      <c r="H43" s="62"/>
      <c r="I43" s="62"/>
      <c r="J43" s="47">
        <f t="shared" ref="J43:J45" si="3">TRUNC(PRODUCT(D43:H43),2)-I43</f>
        <v>225.24</v>
      </c>
      <c r="L43" s="64"/>
      <c r="M43" s="92" t="s">
        <v>418</v>
      </c>
      <c r="N43" s="91" t="s">
        <v>419</v>
      </c>
      <c r="O43" s="91" t="s">
        <v>420</v>
      </c>
      <c r="P43" s="91"/>
      <c r="Q43" s="91"/>
      <c r="R43" s="91"/>
      <c r="S43" s="91"/>
      <c r="T43" s="91"/>
    </row>
    <row r="44" spans="1:20" ht="26.4" outlineLevel="1">
      <c r="A44" s="42" t="s">
        <v>421</v>
      </c>
      <c r="B44" s="60" t="s">
        <v>86</v>
      </c>
      <c r="C44" s="61" t="s">
        <v>25</v>
      </c>
      <c r="D44" s="62">
        <f>M42*20+N42</f>
        <v>97.51</v>
      </c>
      <c r="E44" s="62">
        <f>O42</f>
        <v>7</v>
      </c>
      <c r="F44" s="62"/>
      <c r="G44" s="62"/>
      <c r="H44" s="62"/>
      <c r="I44" s="62"/>
      <c r="J44" s="47">
        <f t="shared" si="3"/>
        <v>682.57</v>
      </c>
      <c r="L44" s="64"/>
      <c r="M44" s="92">
        <v>33</v>
      </c>
      <c r="N44" s="91">
        <v>15</v>
      </c>
      <c r="O44" s="91">
        <v>15</v>
      </c>
      <c r="P44" s="91"/>
      <c r="Q44" s="91"/>
      <c r="R44" s="91"/>
      <c r="S44" s="91"/>
      <c r="T44" s="91"/>
    </row>
    <row r="45" spans="1:20" ht="39.6" outlineLevel="1">
      <c r="A45" s="42" t="s">
        <v>422</v>
      </c>
      <c r="B45" s="60" t="s">
        <v>34</v>
      </c>
      <c r="C45" s="61" t="s">
        <v>391</v>
      </c>
      <c r="D45" s="62">
        <f>M42*20+N42</f>
        <v>97.51</v>
      </c>
      <c r="E45" s="62">
        <f>O42</f>
        <v>7</v>
      </c>
      <c r="F45" s="62">
        <f>M44/100</f>
        <v>0.33</v>
      </c>
      <c r="G45" s="62">
        <f>M46</f>
        <v>10</v>
      </c>
      <c r="H45" s="62">
        <f>N46</f>
        <v>1.3</v>
      </c>
      <c r="I45" s="62"/>
      <c r="J45" s="47">
        <f t="shared" si="3"/>
        <v>2928.22</v>
      </c>
      <c r="L45" s="64"/>
      <c r="M45" s="92" t="s">
        <v>423</v>
      </c>
      <c r="N45" s="91" t="s">
        <v>424</v>
      </c>
      <c r="O45" s="91" t="s">
        <v>425</v>
      </c>
      <c r="P45" s="91"/>
      <c r="Q45" s="91"/>
      <c r="R45" s="91"/>
      <c r="S45" s="91"/>
      <c r="T45" s="91"/>
    </row>
    <row r="46" spans="1:20" outlineLevel="1">
      <c r="A46" s="54" t="s">
        <v>428</v>
      </c>
      <c r="B46" s="55" t="s">
        <v>429</v>
      </c>
      <c r="C46" s="56"/>
      <c r="D46" s="57"/>
      <c r="E46" s="57"/>
      <c r="F46" s="57"/>
      <c r="G46" s="57"/>
      <c r="H46" s="57"/>
      <c r="I46" s="57"/>
      <c r="J46" s="58"/>
      <c r="L46" s="64"/>
      <c r="M46" s="92">
        <v>10</v>
      </c>
      <c r="N46" s="91">
        <v>1.3</v>
      </c>
      <c r="O46" s="91">
        <v>10</v>
      </c>
      <c r="P46" s="91"/>
      <c r="Q46" s="91"/>
      <c r="R46" s="91"/>
      <c r="S46" s="91"/>
      <c r="T46" s="91"/>
    </row>
    <row r="47" spans="1:20" ht="39.6" outlineLevel="1">
      <c r="A47" s="42" t="s">
        <v>430</v>
      </c>
      <c r="B47" s="60" t="s">
        <v>83</v>
      </c>
      <c r="C47" s="61" t="s">
        <v>55</v>
      </c>
      <c r="D47" s="62">
        <f>M42*20+N42</f>
        <v>97.51</v>
      </c>
      <c r="E47" s="62">
        <f>O42-2*P42</f>
        <v>6.4</v>
      </c>
      <c r="F47" s="62">
        <f>O44/100</f>
        <v>0.15</v>
      </c>
      <c r="G47" s="62"/>
      <c r="H47" s="62"/>
      <c r="I47" s="62"/>
      <c r="J47" s="47">
        <f t="shared" ref="J47:J49" si="4">TRUNC(PRODUCT(D47:H47),2)-I47</f>
        <v>93.6</v>
      </c>
      <c r="L47" s="64"/>
      <c r="M47" s="92"/>
      <c r="N47" s="91"/>
      <c r="O47" s="91"/>
      <c r="P47" s="91"/>
      <c r="Q47" s="91"/>
      <c r="R47" s="91"/>
      <c r="S47" s="91"/>
      <c r="T47" s="91"/>
    </row>
    <row r="48" spans="1:20" ht="39.6" outlineLevel="1">
      <c r="A48" s="42" t="s">
        <v>436</v>
      </c>
      <c r="B48" s="60" t="s">
        <v>34</v>
      </c>
      <c r="C48" s="61" t="s">
        <v>391</v>
      </c>
      <c r="D48" s="62">
        <f>M42*20+N42</f>
        <v>97.51</v>
      </c>
      <c r="E48" s="62">
        <f>O42-2*P42</f>
        <v>6.4</v>
      </c>
      <c r="F48" s="62">
        <f>O44/100</f>
        <v>0.15</v>
      </c>
      <c r="G48" s="62">
        <f>O46</f>
        <v>10</v>
      </c>
      <c r="H48" s="62">
        <f>N46</f>
        <v>1.3</v>
      </c>
      <c r="I48" s="62"/>
      <c r="J48" s="47">
        <f t="shared" si="4"/>
        <v>1216.92</v>
      </c>
      <c r="L48" s="64"/>
      <c r="M48" s="92"/>
      <c r="N48" s="91"/>
      <c r="O48" s="91"/>
      <c r="P48" s="91"/>
      <c r="Q48" s="91"/>
      <c r="R48" s="91"/>
      <c r="S48" s="91"/>
      <c r="T48" s="91"/>
    </row>
    <row r="49" spans="1:20" ht="39.6" outlineLevel="1">
      <c r="A49" s="42" t="s">
        <v>437</v>
      </c>
      <c r="B49" s="60" t="s">
        <v>438</v>
      </c>
      <c r="C49" s="61" t="s">
        <v>55</v>
      </c>
      <c r="D49" s="62">
        <f>M42*20+N42</f>
        <v>97.51</v>
      </c>
      <c r="E49" s="62">
        <f>O42-2*P42</f>
        <v>6.4</v>
      </c>
      <c r="F49" s="62">
        <f>O44/100</f>
        <v>0.15</v>
      </c>
      <c r="G49" s="62"/>
      <c r="H49" s="62"/>
      <c r="I49" s="62"/>
      <c r="J49" s="47">
        <f t="shared" si="4"/>
        <v>93.6</v>
      </c>
      <c r="K49" s="64"/>
      <c r="L49" s="64"/>
      <c r="M49" s="92"/>
      <c r="N49" s="91"/>
      <c r="O49" s="91" t="s">
        <v>441</v>
      </c>
      <c r="P49" s="91" t="s">
        <v>442</v>
      </c>
      <c r="Q49" s="91"/>
      <c r="R49" s="91"/>
      <c r="S49" s="91"/>
      <c r="T49" s="91"/>
    </row>
    <row r="50" spans="1:20" outlineLevel="1">
      <c r="A50" s="54" t="s">
        <v>444</v>
      </c>
      <c r="B50" s="55" t="s">
        <v>96</v>
      </c>
      <c r="C50" s="56"/>
      <c r="D50" s="57"/>
      <c r="E50" s="57"/>
      <c r="F50" s="57"/>
      <c r="G50" s="57"/>
      <c r="H50" s="57"/>
      <c r="I50" s="57"/>
      <c r="J50" s="58"/>
      <c r="L50" s="64"/>
      <c r="M50" s="92"/>
      <c r="N50" s="91"/>
      <c r="O50" s="91">
        <v>2</v>
      </c>
      <c r="P50" s="91">
        <v>2</v>
      </c>
      <c r="Q50" s="91"/>
      <c r="R50" s="91"/>
      <c r="S50" s="91"/>
      <c r="T50" s="91"/>
    </row>
    <row r="51" spans="1:20" ht="39.6" outlineLevel="1">
      <c r="A51" s="42" t="s">
        <v>445</v>
      </c>
      <c r="B51" s="60" t="s">
        <v>83</v>
      </c>
      <c r="C51" s="61" t="s">
        <v>55</v>
      </c>
      <c r="D51" s="62">
        <f>M42*20+N42</f>
        <v>97.51</v>
      </c>
      <c r="E51" s="62">
        <f>O42-2*P42</f>
        <v>6.4</v>
      </c>
      <c r="F51" s="62">
        <f>N44/100</f>
        <v>0.15</v>
      </c>
      <c r="G51" s="62"/>
      <c r="H51" s="62"/>
      <c r="I51" s="62"/>
      <c r="J51" s="47">
        <f t="shared" ref="J51:J53" si="5">TRUNC(PRODUCT(D51:H51),2)-I51</f>
        <v>93.6</v>
      </c>
      <c r="L51" s="64"/>
      <c r="M51" s="92" t="s">
        <v>446</v>
      </c>
      <c r="N51" s="91" t="s">
        <v>447</v>
      </c>
      <c r="O51" s="91" t="s">
        <v>448</v>
      </c>
      <c r="P51" s="91" t="s">
        <v>449</v>
      </c>
      <c r="Q51" s="91"/>
      <c r="R51" s="91"/>
      <c r="S51" s="91"/>
      <c r="T51" s="91"/>
    </row>
    <row r="52" spans="1:20" ht="39.6" outlineLevel="1">
      <c r="A52" s="42" t="s">
        <v>451</v>
      </c>
      <c r="B52" s="60" t="s">
        <v>34</v>
      </c>
      <c r="C52" s="61" t="s">
        <v>391</v>
      </c>
      <c r="D52" s="62">
        <f>M42*20+N42</f>
        <v>97.51</v>
      </c>
      <c r="E52" s="62">
        <f>O42-2*P42</f>
        <v>6.4</v>
      </c>
      <c r="F52" s="62">
        <f>N44/100</f>
        <v>0.15</v>
      </c>
      <c r="G52" s="62">
        <f>O46</f>
        <v>10</v>
      </c>
      <c r="H52" s="62">
        <f>N46</f>
        <v>1.3</v>
      </c>
      <c r="I52" s="62"/>
      <c r="J52" s="47">
        <f t="shared" si="5"/>
        <v>1216.92</v>
      </c>
      <c r="L52" s="64"/>
      <c r="M52" s="92">
        <v>2</v>
      </c>
      <c r="N52" s="91"/>
      <c r="O52" s="91"/>
      <c r="P52" s="91">
        <v>2</v>
      </c>
      <c r="Q52" s="91"/>
      <c r="R52" s="91"/>
      <c r="S52" s="91"/>
      <c r="T52" s="91"/>
    </row>
    <row r="53" spans="1:20" ht="39.6" outlineLevel="1">
      <c r="A53" s="42" t="s">
        <v>452</v>
      </c>
      <c r="B53" s="60" t="s">
        <v>438</v>
      </c>
      <c r="C53" s="61" t="s">
        <v>55</v>
      </c>
      <c r="D53" s="62">
        <f>M42*20+N42</f>
        <v>97.51</v>
      </c>
      <c r="E53" s="62">
        <f>O42-2*P42</f>
        <v>6.4</v>
      </c>
      <c r="F53" s="62">
        <f>N44/100</f>
        <v>0.15</v>
      </c>
      <c r="G53" s="62"/>
      <c r="H53" s="62"/>
      <c r="I53" s="62"/>
      <c r="J53" s="47">
        <f t="shared" si="5"/>
        <v>93.6</v>
      </c>
      <c r="K53" s="64"/>
      <c r="L53" s="64"/>
      <c r="M53" s="88" t="s">
        <v>453</v>
      </c>
      <c r="N53" s="81" t="s">
        <v>454</v>
      </c>
      <c r="O53" s="82" t="s">
        <v>455</v>
      </c>
      <c r="P53" s="81" t="s">
        <v>456</v>
      </c>
      <c r="Q53" s="89" t="s">
        <v>457</v>
      </c>
      <c r="R53" s="91"/>
      <c r="S53" s="91"/>
      <c r="T53" s="91"/>
    </row>
    <row r="54" spans="1:20" outlineLevel="1">
      <c r="A54" s="68" t="s">
        <v>458</v>
      </c>
      <c r="B54" s="69" t="s">
        <v>161</v>
      </c>
      <c r="C54" s="70"/>
      <c r="D54" s="71"/>
      <c r="E54" s="71"/>
      <c r="F54" s="71"/>
      <c r="G54" s="71"/>
      <c r="H54" s="71"/>
      <c r="I54" s="71"/>
      <c r="J54" s="72"/>
      <c r="L54" s="64"/>
      <c r="M54" s="91">
        <f>Q42</f>
        <v>1.5</v>
      </c>
      <c r="N54" s="91">
        <v>5</v>
      </c>
      <c r="O54" s="92">
        <v>4</v>
      </c>
      <c r="P54" s="91">
        <v>25</v>
      </c>
      <c r="Q54" s="91">
        <v>2</v>
      </c>
    </row>
    <row r="55" spans="1:20" ht="39.6" outlineLevel="1">
      <c r="A55" s="73" t="s">
        <v>459</v>
      </c>
      <c r="B55" s="74" t="s">
        <v>164</v>
      </c>
      <c r="C55" s="75" t="s">
        <v>25</v>
      </c>
      <c r="D55" s="62">
        <f>M42*20+N42</f>
        <v>97.51</v>
      </c>
      <c r="E55" s="62">
        <f>O42-2*P42</f>
        <v>6.4</v>
      </c>
      <c r="F55" s="62"/>
      <c r="G55" s="62"/>
      <c r="H55" s="62"/>
      <c r="I55" s="62"/>
      <c r="J55" s="47">
        <f t="shared" ref="J55" si="6">TRUNC(PRODUCT(D55:H55),2)-I55</f>
        <v>624.05999999999995</v>
      </c>
      <c r="K55" s="64"/>
      <c r="L55" s="64"/>
    </row>
    <row r="56" spans="1:20" outlineLevel="1">
      <c r="A56" s="68" t="s">
        <v>464</v>
      </c>
      <c r="B56" s="69" t="s">
        <v>402</v>
      </c>
      <c r="C56" s="70"/>
      <c r="D56" s="71"/>
      <c r="E56" s="71"/>
      <c r="F56" s="71"/>
      <c r="G56" s="71"/>
      <c r="H56" s="71"/>
      <c r="I56" s="71"/>
      <c r="J56" s="72"/>
      <c r="L56" s="64"/>
    </row>
    <row r="57" spans="1:20" ht="26.4" outlineLevel="1">
      <c r="A57" s="73" t="s">
        <v>465</v>
      </c>
      <c r="B57" s="74" t="s">
        <v>67</v>
      </c>
      <c r="C57" s="75" t="s">
        <v>25</v>
      </c>
      <c r="D57" s="62"/>
      <c r="E57" s="62"/>
      <c r="F57" s="62"/>
      <c r="G57" s="62"/>
      <c r="H57" s="62">
        <f>M52+N52+O52+P52</f>
        <v>4</v>
      </c>
      <c r="I57" s="62"/>
      <c r="J57" s="47">
        <f t="shared" ref="J57:J58" si="7">TRUNC(PRODUCT(D57:H57),2)-I57</f>
        <v>4</v>
      </c>
      <c r="L57" s="64"/>
    </row>
    <row r="58" spans="1:20" ht="26.4" outlineLevel="1">
      <c r="A58" s="73" t="s">
        <v>466</v>
      </c>
      <c r="B58" s="74" t="s">
        <v>76</v>
      </c>
      <c r="C58" s="75" t="s">
        <v>68</v>
      </c>
      <c r="D58" s="62"/>
      <c r="E58" s="62"/>
      <c r="F58" s="62"/>
      <c r="G58" s="62"/>
      <c r="H58" s="62">
        <v>2</v>
      </c>
      <c r="I58" s="62"/>
      <c r="J58" s="47">
        <f t="shared" si="7"/>
        <v>2</v>
      </c>
      <c r="K58" s="64"/>
      <c r="L58" s="64"/>
    </row>
    <row r="59" spans="1:20" outlineLevel="1">
      <c r="A59" s="68" t="s">
        <v>467</v>
      </c>
      <c r="B59" s="69" t="s">
        <v>118</v>
      </c>
      <c r="C59" s="70"/>
      <c r="D59" s="71"/>
      <c r="E59" s="71"/>
      <c r="F59" s="71"/>
      <c r="G59" s="71"/>
      <c r="H59" s="71"/>
      <c r="I59" s="71"/>
      <c r="J59" s="72"/>
      <c r="L59" s="64"/>
    </row>
    <row r="60" spans="1:20" ht="66" outlineLevel="1">
      <c r="A60" s="59" t="s">
        <v>468</v>
      </c>
      <c r="B60" s="60" t="s">
        <v>121</v>
      </c>
      <c r="C60" s="61" t="s">
        <v>404</v>
      </c>
      <c r="D60" s="62">
        <f>M42*20+N42</f>
        <v>97.51</v>
      </c>
      <c r="E60" s="62"/>
      <c r="F60" s="62"/>
      <c r="G60" s="62"/>
      <c r="H60" s="62">
        <f>O50</f>
        <v>2</v>
      </c>
      <c r="I60" s="62"/>
      <c r="J60" s="47">
        <f t="shared" ref="J60:J61" si="8">TRUNC(PRODUCT(D60:H60),2)-I60</f>
        <v>195.02</v>
      </c>
      <c r="L60" s="64"/>
      <c r="M60" s="65"/>
    </row>
    <row r="61" spans="1:20" ht="39.6" outlineLevel="1">
      <c r="A61" s="59" t="s">
        <v>469</v>
      </c>
      <c r="B61" s="60" t="s">
        <v>124</v>
      </c>
      <c r="C61" s="61" t="s">
        <v>404</v>
      </c>
      <c r="D61" s="62">
        <f>M42*20+N42</f>
        <v>97.51</v>
      </c>
      <c r="E61" s="62"/>
      <c r="F61" s="62"/>
      <c r="G61" s="62"/>
      <c r="H61" s="62">
        <f>P50</f>
        <v>2</v>
      </c>
      <c r="I61" s="62"/>
      <c r="J61" s="47">
        <f t="shared" si="8"/>
        <v>195.02</v>
      </c>
      <c r="L61" s="64"/>
      <c r="M61" s="65"/>
    </row>
    <row r="62" spans="1:20" outlineLevel="1">
      <c r="A62" s="68" t="s">
        <v>472</v>
      </c>
      <c r="B62" s="69" t="s">
        <v>126</v>
      </c>
      <c r="C62" s="70"/>
      <c r="D62" s="71"/>
      <c r="E62" s="71"/>
      <c r="F62" s="71"/>
      <c r="G62" s="71"/>
      <c r="H62" s="71"/>
      <c r="I62" s="71"/>
      <c r="J62" s="72"/>
      <c r="L62" s="64"/>
    </row>
    <row r="63" spans="1:20" ht="39.6" outlineLevel="1">
      <c r="A63" s="59" t="s">
        <v>473</v>
      </c>
      <c r="B63" s="60" t="s">
        <v>129</v>
      </c>
      <c r="C63" s="61" t="s">
        <v>55</v>
      </c>
      <c r="D63" s="62">
        <f>M42*20+N42</f>
        <v>97.51</v>
      </c>
      <c r="E63" s="62">
        <f>S42</f>
        <v>1.5</v>
      </c>
      <c r="F63" s="62">
        <f>N54/100</f>
        <v>0.05</v>
      </c>
      <c r="G63" s="62"/>
      <c r="H63" s="62">
        <f>Q54</f>
        <v>2</v>
      </c>
      <c r="I63" s="62">
        <f>(4*(3.6*1.5*0.05))</f>
        <v>1.08</v>
      </c>
      <c r="J63" s="47">
        <f t="shared" ref="J63:J65" si="9">TRUNC(PRODUCT(D63:H63),2)-I63</f>
        <v>13.54</v>
      </c>
      <c r="L63" s="64"/>
      <c r="M63" s="65"/>
    </row>
    <row r="64" spans="1:20" ht="52.8" outlineLevel="1">
      <c r="A64" s="59" t="s">
        <v>474</v>
      </c>
      <c r="B64" s="60" t="s">
        <v>132</v>
      </c>
      <c r="C64" s="61" t="s">
        <v>68</v>
      </c>
      <c r="D64" s="62"/>
      <c r="E64" s="62"/>
      <c r="F64" s="62"/>
      <c r="G64" s="62"/>
      <c r="H64" s="62">
        <f>O54</f>
        <v>4</v>
      </c>
      <c r="I64" s="62"/>
      <c r="J64" s="47">
        <f t="shared" si="9"/>
        <v>4</v>
      </c>
      <c r="L64" s="64"/>
      <c r="M64" s="65"/>
    </row>
    <row r="65" spans="1:18" ht="26.4" outlineLevel="1">
      <c r="A65" s="59" t="s">
        <v>557</v>
      </c>
      <c r="B65" s="60" t="s">
        <v>135</v>
      </c>
      <c r="C65" s="61" t="s">
        <v>25</v>
      </c>
      <c r="D65" s="62">
        <f>M42*20+N42</f>
        <v>97.51</v>
      </c>
      <c r="E65" s="62">
        <f>P54/100</f>
        <v>0.25</v>
      </c>
      <c r="F65" s="62"/>
      <c r="G65" s="62"/>
      <c r="H65" s="62">
        <f>O50</f>
        <v>2</v>
      </c>
      <c r="I65" s="62">
        <f>2*9</f>
        <v>18</v>
      </c>
      <c r="J65" s="47">
        <f t="shared" si="9"/>
        <v>30.75</v>
      </c>
      <c r="L65" s="64"/>
      <c r="M65" s="65"/>
    </row>
    <row r="66" spans="1:18" outlineLevel="1">
      <c r="A66" s="48"/>
      <c r="B66" s="49"/>
      <c r="C66" s="49"/>
      <c r="D66" s="50"/>
      <c r="E66" s="50"/>
      <c r="F66" s="50"/>
      <c r="G66" s="50"/>
      <c r="H66" s="50"/>
      <c r="I66" s="50"/>
      <c r="J66" s="51"/>
      <c r="L66" s="52"/>
    </row>
    <row r="67" spans="1:18" ht="13.2" customHeight="1">
      <c r="A67" s="39" t="s">
        <v>479</v>
      </c>
      <c r="B67" s="40"/>
      <c r="C67" s="40"/>
      <c r="D67" s="40"/>
      <c r="E67" s="40"/>
      <c r="F67" s="40"/>
      <c r="G67" s="40"/>
      <c r="H67" s="40"/>
      <c r="I67" s="40"/>
      <c r="J67" s="41"/>
      <c r="O67" s="66"/>
    </row>
    <row r="68" spans="1:18" ht="25.5" customHeight="1" outlineLevel="1">
      <c r="A68" s="42" t="s">
        <v>480</v>
      </c>
      <c r="B68" s="43" t="s">
        <v>481</v>
      </c>
      <c r="C68" s="42" t="s">
        <v>482</v>
      </c>
      <c r="D68" s="44"/>
      <c r="E68" s="45"/>
      <c r="F68" s="45"/>
      <c r="G68" s="119">
        <v>1</v>
      </c>
      <c r="H68" s="45">
        <v>0.13</v>
      </c>
      <c r="I68" s="45"/>
      <c r="J68" s="47">
        <f t="shared" ref="J68" si="10">TRUNC(PRODUCT(D68:H68),2)-I68</f>
        <v>0.13</v>
      </c>
      <c r="O68" s="66"/>
    </row>
    <row r="69" spans="1:18" outlineLevel="1">
      <c r="A69" s="48"/>
      <c r="B69" s="49"/>
      <c r="C69" s="49"/>
      <c r="D69" s="50"/>
      <c r="E69" s="50"/>
      <c r="F69" s="50"/>
      <c r="G69" s="50"/>
      <c r="H69" s="50"/>
      <c r="I69" s="50"/>
      <c r="J69" s="51"/>
      <c r="L69" s="52"/>
      <c r="O69" s="66"/>
    </row>
    <row r="70" spans="1:18">
      <c r="A70" s="98"/>
      <c r="B70" s="98"/>
      <c r="C70" s="98"/>
      <c r="D70" s="52"/>
      <c r="E70" s="98"/>
      <c r="F70" s="98"/>
      <c r="G70" s="98"/>
      <c r="H70" s="98"/>
      <c r="I70" s="98"/>
      <c r="L70" s="100"/>
      <c r="N70" s="24" t="s">
        <v>531</v>
      </c>
      <c r="O70" s="76">
        <v>1373397.45</v>
      </c>
      <c r="P70" s="101">
        <v>8452.26</v>
      </c>
      <c r="R70" s="102">
        <v>422.59</v>
      </c>
    </row>
    <row r="71" spans="1:18">
      <c r="A71" s="98"/>
      <c r="B71" s="98"/>
      <c r="C71" s="98"/>
      <c r="D71" s="52"/>
      <c r="E71" s="98"/>
      <c r="F71" s="98"/>
      <c r="G71" s="98"/>
      <c r="H71" s="98"/>
      <c r="I71" s="98"/>
      <c r="L71" s="100"/>
      <c r="N71" s="24" t="s">
        <v>532</v>
      </c>
      <c r="O71" s="76">
        <v>846967.32</v>
      </c>
      <c r="P71" s="103">
        <v>4076.56</v>
      </c>
      <c r="Q71" s="104">
        <v>954.24</v>
      </c>
      <c r="R71" s="104">
        <v>122.29</v>
      </c>
    </row>
    <row r="72" spans="1:18">
      <c r="A72" s="98"/>
      <c r="B72" s="98"/>
      <c r="C72" s="98"/>
      <c r="D72" s="52"/>
      <c r="E72" s="98"/>
      <c r="F72" s="98"/>
      <c r="G72" s="98"/>
      <c r="H72" s="98"/>
      <c r="I72" s="98"/>
      <c r="L72" s="100"/>
      <c r="N72" s="24" t="s">
        <v>533</v>
      </c>
      <c r="O72" s="76">
        <v>647138.68999999994</v>
      </c>
      <c r="P72" s="105">
        <v>2672.87</v>
      </c>
      <c r="Q72" s="106">
        <v>857.28</v>
      </c>
      <c r="R72" s="107">
        <v>80.16</v>
      </c>
    </row>
    <row r="73" spans="1:18">
      <c r="A73" s="98"/>
      <c r="B73" s="98"/>
      <c r="C73" s="98"/>
      <c r="D73" s="52"/>
      <c r="E73" s="98"/>
      <c r="F73" s="98"/>
      <c r="G73" s="98"/>
      <c r="H73" s="98"/>
      <c r="I73" s="98"/>
      <c r="L73" s="100"/>
      <c r="N73" s="24" t="s">
        <v>534</v>
      </c>
      <c r="O73" s="76">
        <v>608491.73</v>
      </c>
      <c r="P73" s="103">
        <v>2170.0100000000002</v>
      </c>
      <c r="Q73" s="104">
        <v>701.08</v>
      </c>
      <c r="R73" s="104">
        <v>65.09</v>
      </c>
    </row>
    <row r="74" spans="1:18">
      <c r="A74" s="98"/>
      <c r="B74" s="98"/>
      <c r="C74" s="98"/>
      <c r="D74" s="52"/>
      <c r="E74" s="98"/>
      <c r="F74" s="98"/>
      <c r="G74" s="98"/>
      <c r="H74" s="98"/>
      <c r="I74" s="98"/>
      <c r="L74" s="100"/>
      <c r="N74" s="24" t="s">
        <v>535</v>
      </c>
      <c r="O74" s="76">
        <v>522440.86</v>
      </c>
      <c r="P74" s="108">
        <v>2104.75</v>
      </c>
      <c r="Q74" s="109">
        <v>687.92</v>
      </c>
    </row>
    <row r="75" spans="1:18">
      <c r="A75" s="98"/>
      <c r="B75" s="98"/>
      <c r="C75" s="98"/>
      <c r="D75" s="52"/>
      <c r="E75" s="98"/>
      <c r="F75" s="98"/>
      <c r="G75" s="98"/>
      <c r="H75" s="98"/>
      <c r="I75" s="98"/>
      <c r="L75" s="100"/>
      <c r="O75" s="76">
        <f>SUM(O70:O74)</f>
        <v>3998436.05</v>
      </c>
      <c r="P75" s="108">
        <f>SUM(P70:P74)</f>
        <v>19476.449999999997</v>
      </c>
      <c r="Q75" s="108">
        <f>SUM(Q70:Q74)</f>
        <v>3200.52</v>
      </c>
      <c r="R75" s="108">
        <f>SUM(R70:R74)</f>
        <v>690.13</v>
      </c>
    </row>
    <row r="76" spans="1:18">
      <c r="A76" s="98"/>
      <c r="B76" s="98"/>
      <c r="C76" s="98"/>
      <c r="D76" s="181" t="s">
        <v>525</v>
      </c>
      <c r="E76" s="181"/>
      <c r="F76" s="181"/>
      <c r="G76" s="181"/>
      <c r="H76" s="98"/>
      <c r="I76" s="98"/>
    </row>
    <row r="77" spans="1:18">
      <c r="A77" s="98"/>
      <c r="B77" s="98"/>
      <c r="C77" s="98"/>
      <c r="D77" s="171" t="s">
        <v>526</v>
      </c>
      <c r="E77" s="171"/>
      <c r="F77" s="171"/>
      <c r="G77" s="171"/>
      <c r="H77" s="98"/>
      <c r="I77" s="98"/>
      <c r="O77" s="76" t="s">
        <v>536</v>
      </c>
      <c r="P77" s="110">
        <f>P75-P74</f>
        <v>17371.699999999997</v>
      </c>
    </row>
    <row r="78" spans="1:18">
      <c r="A78" s="98"/>
      <c r="B78" s="52"/>
      <c r="C78" s="98"/>
      <c r="D78" s="98"/>
      <c r="E78" s="98"/>
      <c r="F78" s="98"/>
      <c r="G78" s="98"/>
      <c r="H78" s="98"/>
      <c r="I78" s="98"/>
      <c r="J78" s="98"/>
      <c r="O78" s="76" t="s">
        <v>537</v>
      </c>
      <c r="P78" s="110">
        <f>P74</f>
        <v>2104.75</v>
      </c>
    </row>
    <row r="79" spans="1:18">
      <c r="A79" s="98"/>
      <c r="B79" s="52"/>
      <c r="C79" s="98"/>
      <c r="D79" s="98"/>
      <c r="E79" s="98"/>
      <c r="F79" s="98"/>
      <c r="G79" s="98"/>
      <c r="H79" s="98"/>
      <c r="I79" s="98"/>
      <c r="J79" s="98"/>
    </row>
    <row r="80" spans="1:18">
      <c r="A80" s="98"/>
      <c r="B80" s="52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52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52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52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52"/>
      <c r="C84" s="98"/>
      <c r="D84" s="98"/>
      <c r="E84" s="98"/>
      <c r="F84" s="98"/>
      <c r="G84" s="98"/>
      <c r="H84" s="98"/>
      <c r="I84" s="98"/>
      <c r="J84" s="98"/>
    </row>
    <row r="85" spans="1:10">
      <c r="A85" s="98"/>
      <c r="B85" s="52"/>
      <c r="C85" s="98"/>
      <c r="D85" s="98"/>
      <c r="E85" s="98"/>
      <c r="F85" s="98"/>
      <c r="G85" s="98"/>
      <c r="H85" s="98"/>
      <c r="I85" s="98"/>
      <c r="J85" s="98"/>
    </row>
    <row r="86" spans="1:10">
      <c r="A86" s="98"/>
      <c r="B86" s="52"/>
      <c r="C86" s="98"/>
      <c r="D86" s="98"/>
      <c r="E86" s="98"/>
      <c r="F86" s="98"/>
      <c r="G86" s="98"/>
      <c r="H86" s="98"/>
      <c r="I86" s="98"/>
      <c r="J86" s="98"/>
    </row>
    <row r="87" spans="1:10">
      <c r="A87" s="98"/>
      <c r="B87" s="52"/>
      <c r="C87" s="98"/>
      <c r="D87" s="98"/>
      <c r="E87" s="98"/>
      <c r="F87" s="98"/>
      <c r="G87" s="98"/>
      <c r="H87" s="98"/>
      <c r="I87" s="98"/>
      <c r="J87" s="98"/>
    </row>
    <row r="88" spans="1:10">
      <c r="A88" s="98"/>
      <c r="B88" s="52"/>
      <c r="C88" s="98"/>
      <c r="D88" s="98"/>
      <c r="E88" s="98"/>
      <c r="F88" s="98"/>
      <c r="G88" s="98"/>
      <c r="H88" s="98"/>
      <c r="I88" s="98"/>
      <c r="J88" s="98"/>
    </row>
    <row r="89" spans="1:10">
      <c r="A89" s="98"/>
      <c r="B89" s="52"/>
      <c r="C89" s="98"/>
      <c r="D89" s="98"/>
      <c r="E89" s="98"/>
      <c r="F89" s="98"/>
      <c r="G89" s="98"/>
      <c r="H89" s="98"/>
      <c r="I89" s="98"/>
      <c r="J89" s="98"/>
    </row>
    <row r="90" spans="1:10">
      <c r="A90" s="98"/>
      <c r="B90" s="52"/>
      <c r="C90" s="98"/>
      <c r="D90" s="98"/>
      <c r="E90" s="98"/>
      <c r="F90" s="98"/>
      <c r="G90" s="98"/>
      <c r="H90" s="98"/>
      <c r="I90" s="98"/>
      <c r="J90" s="98"/>
    </row>
    <row r="91" spans="1:10">
      <c r="A91" s="98"/>
      <c r="B91" s="52"/>
      <c r="C91" s="98"/>
      <c r="D91" s="98"/>
      <c r="E91" s="98"/>
      <c r="F91" s="98"/>
      <c r="G91" s="98"/>
      <c r="H91" s="98"/>
      <c r="I91" s="98"/>
      <c r="J91" s="98"/>
    </row>
    <row r="92" spans="1:10">
      <c r="A92" s="98"/>
      <c r="B92" s="52"/>
      <c r="C92" s="98"/>
      <c r="D92" s="98"/>
      <c r="E92" s="98"/>
      <c r="F92" s="98"/>
      <c r="G92" s="98"/>
      <c r="H92" s="98"/>
      <c r="I92" s="98"/>
      <c r="J92" s="98"/>
    </row>
    <row r="93" spans="1:10">
      <c r="A93" s="98"/>
      <c r="B93" s="52"/>
      <c r="C93" s="98"/>
      <c r="D93" s="98"/>
      <c r="E93" s="98"/>
      <c r="F93" s="98"/>
      <c r="G93" s="98"/>
      <c r="H93" s="98"/>
      <c r="I93" s="98"/>
      <c r="J93" s="98"/>
    </row>
    <row r="94" spans="1:10">
      <c r="A94" s="98"/>
      <c r="B94" s="52"/>
      <c r="C94" s="98"/>
      <c r="D94" s="98"/>
      <c r="E94" s="98"/>
      <c r="F94" s="98"/>
      <c r="G94" s="98"/>
      <c r="H94" s="98"/>
      <c r="I94" s="98"/>
      <c r="J94" s="98"/>
    </row>
    <row r="95" spans="1:10">
      <c r="A95" s="98"/>
      <c r="B95" s="52"/>
      <c r="C95" s="98"/>
      <c r="D95" s="98"/>
      <c r="E95" s="98"/>
      <c r="F95" s="98"/>
      <c r="G95" s="98"/>
      <c r="H95" s="98"/>
      <c r="I95" s="98"/>
      <c r="J95" s="98"/>
    </row>
    <row r="96" spans="1:10">
      <c r="A96" s="98"/>
      <c r="B96" s="52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52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52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52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52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52"/>
      <c r="C101" s="98"/>
      <c r="D101" s="98"/>
      <c r="E101" s="98"/>
      <c r="F101" s="98"/>
      <c r="G101" s="98"/>
      <c r="H101" s="98"/>
      <c r="I101" s="98"/>
      <c r="J101" s="98"/>
    </row>
    <row r="102" spans="1:10">
      <c r="A102" s="98"/>
      <c r="B102" s="52"/>
      <c r="C102" s="98"/>
      <c r="D102" s="98"/>
      <c r="E102" s="98"/>
      <c r="F102" s="98"/>
      <c r="G102" s="98"/>
      <c r="H102" s="98"/>
      <c r="I102" s="98"/>
      <c r="J102" s="98"/>
    </row>
    <row r="103" spans="1:10">
      <c r="A103" s="98"/>
      <c r="B103" s="52"/>
      <c r="C103" s="98"/>
      <c r="D103" s="98"/>
      <c r="E103" s="98"/>
      <c r="F103" s="98"/>
      <c r="G103" s="98"/>
      <c r="H103" s="98"/>
      <c r="I103" s="98"/>
      <c r="J103" s="98"/>
    </row>
    <row r="104" spans="1:10">
      <c r="A104" s="98"/>
      <c r="B104" s="52"/>
      <c r="C104" s="98"/>
      <c r="D104" s="98"/>
      <c r="E104" s="98"/>
      <c r="F104" s="98"/>
      <c r="G104" s="98"/>
      <c r="H104" s="98"/>
      <c r="I104" s="98"/>
      <c r="J104" s="98"/>
    </row>
    <row r="105" spans="1:10">
      <c r="A105" s="98"/>
      <c r="B105" s="52"/>
      <c r="C105" s="98"/>
      <c r="D105" s="98"/>
      <c r="E105" s="98"/>
      <c r="F105" s="98"/>
      <c r="G105" s="98"/>
      <c r="H105" s="98"/>
      <c r="I105" s="98"/>
      <c r="J105" s="98"/>
    </row>
    <row r="106" spans="1:10">
      <c r="A106" s="98"/>
      <c r="B106" s="52"/>
      <c r="C106" s="98"/>
      <c r="D106" s="98"/>
      <c r="E106" s="98"/>
      <c r="F106" s="98"/>
      <c r="G106" s="98"/>
      <c r="H106" s="98"/>
      <c r="I106" s="98"/>
      <c r="J106" s="98"/>
    </row>
    <row r="107" spans="1:10">
      <c r="A107" s="98"/>
      <c r="B107" s="52"/>
      <c r="C107" s="98"/>
      <c r="D107" s="98"/>
      <c r="E107" s="98"/>
      <c r="F107" s="98"/>
      <c r="G107" s="98"/>
      <c r="H107" s="98"/>
      <c r="I107" s="98"/>
      <c r="J107" s="98"/>
    </row>
    <row r="108" spans="1:10">
      <c r="A108" s="98"/>
      <c r="B108" s="52"/>
      <c r="C108" s="98"/>
      <c r="D108" s="98"/>
      <c r="E108" s="98"/>
      <c r="F108" s="98"/>
      <c r="G108" s="98"/>
      <c r="H108" s="98"/>
      <c r="I108" s="98"/>
      <c r="J108" s="98"/>
    </row>
    <row r="109" spans="1:10">
      <c r="A109" s="98"/>
      <c r="B109" s="52"/>
      <c r="C109" s="98"/>
      <c r="D109" s="98"/>
      <c r="E109" s="98"/>
      <c r="F109" s="98"/>
      <c r="G109" s="98"/>
      <c r="H109" s="98"/>
      <c r="I109" s="98"/>
      <c r="J109" s="98"/>
    </row>
    <row r="110" spans="1:10">
      <c r="A110" s="98"/>
      <c r="B110" s="52"/>
      <c r="C110" s="98"/>
      <c r="D110" s="98"/>
      <c r="E110" s="98"/>
      <c r="F110" s="98"/>
      <c r="G110" s="98"/>
      <c r="H110" s="98"/>
      <c r="I110" s="98"/>
      <c r="J110" s="98"/>
    </row>
    <row r="111" spans="1:10">
      <c r="A111" s="98"/>
      <c r="B111" s="52"/>
      <c r="C111" s="98"/>
      <c r="D111" s="98"/>
      <c r="E111" s="98"/>
      <c r="F111" s="98"/>
      <c r="G111" s="98"/>
      <c r="H111" s="98"/>
      <c r="I111" s="98"/>
      <c r="J111" s="98"/>
    </row>
    <row r="112" spans="1:10">
      <c r="A112" s="98"/>
      <c r="B112" s="52"/>
      <c r="C112" s="98"/>
      <c r="D112" s="98"/>
      <c r="E112" s="98"/>
      <c r="F112" s="98"/>
      <c r="G112" s="98"/>
      <c r="H112" s="98"/>
      <c r="I112" s="98"/>
      <c r="J112" s="98"/>
    </row>
    <row r="113" spans="1:10">
      <c r="A113" s="98"/>
      <c r="B113" s="52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52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52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52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52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52"/>
      <c r="C118" s="98"/>
      <c r="D118" s="98"/>
      <c r="E118" s="98"/>
      <c r="F118" s="98"/>
      <c r="G118" s="98"/>
      <c r="H118" s="98"/>
      <c r="I118" s="98"/>
      <c r="J118" s="98"/>
    </row>
    <row r="119" spans="1:10">
      <c r="A119" s="98"/>
      <c r="B119" s="52"/>
      <c r="C119" s="98"/>
      <c r="D119" s="98"/>
      <c r="E119" s="98"/>
      <c r="F119" s="98"/>
      <c r="G119" s="98"/>
      <c r="H119" s="98"/>
      <c r="I119" s="98"/>
      <c r="J119" s="98"/>
    </row>
    <row r="120" spans="1:10">
      <c r="A120" s="98"/>
      <c r="B120" s="52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52"/>
      <c r="C121" s="98"/>
      <c r="D121" s="98"/>
      <c r="E121" s="98"/>
      <c r="F121" s="98"/>
      <c r="G121" s="98"/>
      <c r="H121" s="98"/>
      <c r="I121" s="98"/>
      <c r="J121" s="98"/>
    </row>
    <row r="122" spans="1:10">
      <c r="A122" s="98"/>
      <c r="B122" s="52"/>
      <c r="C122" s="98"/>
      <c r="D122" s="98"/>
      <c r="E122" s="98"/>
      <c r="F122" s="98"/>
      <c r="G122" s="98"/>
      <c r="H122" s="98"/>
      <c r="I122" s="98"/>
      <c r="J122" s="98"/>
    </row>
    <row r="123" spans="1:10">
      <c r="A123" s="98"/>
      <c r="B123" s="52"/>
      <c r="C123" s="98"/>
      <c r="D123" s="98"/>
      <c r="E123" s="98"/>
      <c r="F123" s="98"/>
      <c r="G123" s="98"/>
      <c r="H123" s="98"/>
      <c r="I123" s="98"/>
      <c r="J123" s="98"/>
    </row>
    <row r="124" spans="1:10">
      <c r="A124" s="98"/>
      <c r="B124" s="52"/>
      <c r="C124" s="98"/>
      <c r="D124" s="98"/>
      <c r="E124" s="98"/>
      <c r="F124" s="98"/>
      <c r="G124" s="98"/>
      <c r="H124" s="98"/>
      <c r="I124" s="98"/>
      <c r="J124" s="98"/>
    </row>
    <row r="125" spans="1:10">
      <c r="A125" s="98"/>
      <c r="B125" s="52"/>
      <c r="C125" s="98"/>
      <c r="D125" s="98"/>
      <c r="E125" s="98"/>
      <c r="F125" s="98"/>
      <c r="G125" s="98"/>
      <c r="H125" s="98"/>
      <c r="I125" s="98"/>
      <c r="J125" s="98"/>
    </row>
    <row r="126" spans="1:10">
      <c r="A126" s="98"/>
      <c r="B126" s="52"/>
      <c r="C126" s="98"/>
      <c r="D126" s="98"/>
      <c r="E126" s="98"/>
      <c r="F126" s="98"/>
      <c r="G126" s="98"/>
      <c r="H126" s="98"/>
      <c r="I126" s="98"/>
      <c r="J126" s="98"/>
    </row>
    <row r="127" spans="1:10">
      <c r="A127" s="98"/>
      <c r="B127" s="52"/>
      <c r="C127" s="98"/>
      <c r="D127" s="98"/>
      <c r="E127" s="98"/>
      <c r="F127" s="98"/>
      <c r="G127" s="98"/>
      <c r="H127" s="98"/>
      <c r="I127" s="98"/>
      <c r="J127" s="98"/>
    </row>
    <row r="128" spans="1:10">
      <c r="A128" s="98"/>
      <c r="B128" s="52"/>
      <c r="C128" s="98"/>
      <c r="D128" s="98"/>
      <c r="E128" s="98"/>
      <c r="F128" s="98"/>
      <c r="G128" s="98"/>
      <c r="H128" s="98"/>
      <c r="I128" s="98"/>
      <c r="J128" s="98"/>
    </row>
    <row r="129" spans="1:10">
      <c r="A129" s="98"/>
      <c r="B129" s="52"/>
      <c r="C129" s="98"/>
      <c r="D129" s="98"/>
      <c r="E129" s="98"/>
      <c r="F129" s="98"/>
      <c r="G129" s="98"/>
      <c r="H129" s="98"/>
      <c r="I129" s="98"/>
      <c r="J129" s="98"/>
    </row>
    <row r="130" spans="1:10">
      <c r="A130" s="98"/>
      <c r="B130" s="52"/>
      <c r="C130" s="98"/>
      <c r="D130" s="98"/>
      <c r="E130" s="98"/>
      <c r="F130" s="98"/>
      <c r="G130" s="98"/>
      <c r="H130" s="98"/>
      <c r="I130" s="98"/>
      <c r="J130" s="98"/>
    </row>
    <row r="131" spans="1:10">
      <c r="A131" s="98"/>
      <c r="B131" s="52"/>
      <c r="C131" s="98"/>
      <c r="D131" s="98"/>
      <c r="E131" s="98"/>
      <c r="F131" s="98"/>
      <c r="G131" s="98"/>
      <c r="H131" s="98"/>
      <c r="I131" s="98"/>
      <c r="J131" s="98"/>
    </row>
    <row r="132" spans="1:10">
      <c r="A132" s="98"/>
      <c r="B132" s="52"/>
      <c r="C132" s="98"/>
      <c r="D132" s="98"/>
      <c r="E132" s="98"/>
      <c r="F132" s="98"/>
      <c r="G132" s="98"/>
      <c r="H132" s="98"/>
      <c r="I132" s="98"/>
      <c r="J132" s="98"/>
    </row>
    <row r="133" spans="1:10">
      <c r="A133" s="98"/>
      <c r="B133" s="52"/>
      <c r="C133" s="98"/>
      <c r="D133" s="98"/>
      <c r="E133" s="98"/>
      <c r="F133" s="98"/>
      <c r="G133" s="98"/>
      <c r="H133" s="98"/>
      <c r="I133" s="98"/>
      <c r="J133" s="98"/>
    </row>
    <row r="134" spans="1:10">
      <c r="A134" s="98"/>
      <c r="B134" s="52"/>
      <c r="C134" s="98"/>
      <c r="D134" s="98"/>
      <c r="E134" s="98"/>
      <c r="F134" s="98"/>
      <c r="G134" s="98"/>
      <c r="H134" s="98"/>
      <c r="I134" s="98"/>
      <c r="J134" s="98"/>
    </row>
    <row r="135" spans="1:10">
      <c r="A135" s="98"/>
      <c r="B135" s="52"/>
      <c r="C135" s="98"/>
      <c r="D135" s="98"/>
      <c r="E135" s="98"/>
      <c r="F135" s="98"/>
      <c r="G135" s="98"/>
      <c r="H135" s="98"/>
      <c r="I135" s="98"/>
      <c r="J135" s="98"/>
    </row>
    <row r="136" spans="1:10">
      <c r="A136" s="98"/>
      <c r="B136" s="52"/>
      <c r="C136" s="98"/>
      <c r="D136" s="98"/>
      <c r="E136" s="98"/>
      <c r="F136" s="98"/>
      <c r="G136" s="98"/>
      <c r="H136" s="98"/>
      <c r="I136" s="98"/>
      <c r="J136" s="98"/>
    </row>
    <row r="137" spans="1:10">
      <c r="A137" s="98"/>
      <c r="B137" s="52"/>
      <c r="C137" s="98"/>
      <c r="D137" s="98"/>
      <c r="E137" s="98"/>
      <c r="F137" s="98"/>
      <c r="G137" s="98"/>
      <c r="H137" s="98"/>
      <c r="I137" s="98"/>
      <c r="J137" s="98"/>
    </row>
    <row r="138" spans="1:10">
      <c r="A138" s="98"/>
      <c r="B138" s="52"/>
      <c r="C138" s="98"/>
      <c r="D138" s="98"/>
      <c r="E138" s="98"/>
      <c r="F138" s="98"/>
      <c r="G138" s="98"/>
      <c r="H138" s="98"/>
      <c r="I138" s="98"/>
      <c r="J138" s="98"/>
    </row>
    <row r="139" spans="1:10">
      <c r="A139" s="98"/>
      <c r="B139" s="52"/>
      <c r="C139" s="98"/>
      <c r="D139" s="98"/>
      <c r="E139" s="98"/>
      <c r="F139" s="98"/>
      <c r="G139" s="98"/>
      <c r="H139" s="98"/>
      <c r="I139" s="98"/>
      <c r="J139" s="98"/>
    </row>
    <row r="140" spans="1:10">
      <c r="A140" s="98"/>
      <c r="B140" s="52"/>
      <c r="C140" s="98"/>
      <c r="D140" s="98"/>
      <c r="E140" s="98"/>
      <c r="F140" s="98"/>
      <c r="G140" s="98"/>
      <c r="H140" s="98"/>
      <c r="I140" s="98"/>
      <c r="J140" s="98"/>
    </row>
    <row r="141" spans="1:10">
      <c r="A141" s="98"/>
      <c r="B141" s="52"/>
      <c r="C141" s="98"/>
      <c r="D141" s="98"/>
      <c r="E141" s="98"/>
      <c r="F141" s="98"/>
      <c r="G141" s="98"/>
      <c r="H141" s="98"/>
      <c r="I141" s="98"/>
      <c r="J141" s="98"/>
    </row>
    <row r="142" spans="1:10">
      <c r="A142" s="98"/>
      <c r="B142" s="52"/>
      <c r="C142" s="98"/>
      <c r="D142" s="98"/>
      <c r="E142" s="98"/>
      <c r="F142" s="98"/>
      <c r="G142" s="98"/>
      <c r="H142" s="98"/>
      <c r="I142" s="98"/>
      <c r="J142" s="98"/>
    </row>
    <row r="143" spans="1:10">
      <c r="A143" s="98"/>
      <c r="B143" s="52"/>
      <c r="C143" s="98"/>
      <c r="D143" s="98"/>
      <c r="E143" s="98"/>
      <c r="F143" s="98"/>
      <c r="G143" s="98"/>
      <c r="H143" s="98"/>
      <c r="I143" s="98"/>
      <c r="J143" s="98"/>
    </row>
  </sheetData>
  <mergeCells count="6">
    <mergeCell ref="D77:G77"/>
    <mergeCell ref="A1:B1"/>
    <mergeCell ref="C7:J7"/>
    <mergeCell ref="C8:J8"/>
    <mergeCell ref="A9:J10"/>
    <mergeCell ref="D76:G76"/>
  </mergeCells>
  <conditionalFormatting sqref="A1 C1:I1 A4:B4 D4:I4 C4:C5 C6:I6 B6:B7 C7:C8">
    <cfRule type="cellIs" dxfId="4" priority="3" stopIfTrue="1" operator="equal">
      <formula>0</formula>
    </cfRule>
  </conditionalFormatting>
  <conditionalFormatting sqref="A7:A9">
    <cfRule type="cellIs" dxfId="3" priority="2" stopIfTrue="1" operator="equal">
      <formula>0</formula>
    </cfRule>
  </conditionalFormatting>
  <conditionalFormatting sqref="C2">
    <cfRule type="cellIs" dxfId="2" priority="1" stopIfTrue="1" operator="equal">
      <formula>0</formula>
    </cfRule>
  </conditionalFormatting>
  <pageMargins left="0.25" right="0.25" top="0.75" bottom="0.75" header="0.3" footer="0.3"/>
  <pageSetup paperSize="9" scale="58" fitToHeight="0" orientation="portrait" horizontalDpi="360" verticalDpi="360" r:id="rId1"/>
  <headerFooter>
    <oddFooter>Página &amp;P de &amp;N</oddFooter>
  </headerFooter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6"/>
  <sheetViews>
    <sheetView view="pageBreakPreview" zoomScale="80" zoomScaleNormal="85" zoomScaleSheetLayoutView="80" workbookViewId="0">
      <pane ySplit="11" topLeftCell="A208" activePane="bottomLeft" state="frozen"/>
      <selection activeCell="B17" sqref="B17"/>
      <selection pane="bottomLeft" activeCell="A224" sqref="A224"/>
    </sheetView>
  </sheetViews>
  <sheetFormatPr defaultRowHeight="13.8" outlineLevelRow="1"/>
  <cols>
    <col min="1" max="1" width="7.5" style="24" bestFit="1" customWidth="1"/>
    <col min="2" max="2" width="52.59765625" style="24" customWidth="1"/>
    <col min="3" max="3" width="9.296875" style="24" customWidth="1"/>
    <col min="4" max="4" width="14.09765625" style="24" bestFit="1" customWidth="1"/>
    <col min="5" max="5" width="9" style="24" customWidth="1"/>
    <col min="6" max="6" width="12.19921875" style="24" customWidth="1"/>
    <col min="7" max="9" width="12.09765625" style="24" customWidth="1"/>
    <col min="10" max="10" width="14.69921875" style="24" bestFit="1" customWidth="1"/>
    <col min="11" max="11" width="10" style="24" bestFit="1" customWidth="1"/>
    <col min="12" max="12" width="11.09765625" style="24" bestFit="1" customWidth="1"/>
    <col min="13" max="13" width="18.09765625" style="24" customWidth="1"/>
    <col min="14" max="14" width="16.796875" style="24" customWidth="1"/>
    <col min="15" max="15" width="19.19921875" style="66" customWidth="1"/>
    <col min="16" max="16" width="22" style="24" customWidth="1"/>
    <col min="17" max="17" width="19.796875" style="24" customWidth="1"/>
    <col min="18" max="16384" width="8.796875" style="24"/>
  </cols>
  <sheetData>
    <row r="1" spans="1:17" ht="15" customHeight="1">
      <c r="A1" s="172" t="s">
        <v>361</v>
      </c>
      <c r="B1" s="173"/>
      <c r="C1" s="22" t="s">
        <v>362</v>
      </c>
      <c r="D1" s="21"/>
      <c r="E1" s="21"/>
      <c r="F1" s="21"/>
      <c r="G1" s="21"/>
      <c r="H1" s="21"/>
      <c r="I1" s="21"/>
      <c r="J1" s="23"/>
    </row>
    <row r="2" spans="1:17" ht="15" customHeight="1">
      <c r="A2" s="25" t="s">
        <v>363</v>
      </c>
      <c r="B2" s="25"/>
      <c r="C2" s="26" t="s">
        <v>364</v>
      </c>
      <c r="D2" s="27"/>
      <c r="E2" s="27"/>
      <c r="F2" s="27"/>
      <c r="G2" s="27"/>
      <c r="H2" s="27"/>
      <c r="I2" s="27"/>
      <c r="J2" s="28"/>
    </row>
    <row r="3" spans="1:17" ht="15" customHeight="1">
      <c r="A3" s="29"/>
      <c r="C3" s="30"/>
      <c r="D3" s="30"/>
      <c r="E3" s="30"/>
      <c r="J3" s="31"/>
    </row>
    <row r="4" spans="1:17">
      <c r="A4" s="20" t="s">
        <v>365</v>
      </c>
      <c r="B4" s="21"/>
      <c r="C4" s="32" t="s">
        <v>366</v>
      </c>
      <c r="D4" s="21"/>
      <c r="E4" s="21"/>
      <c r="F4" s="21"/>
      <c r="G4" s="21"/>
      <c r="H4" s="21"/>
      <c r="I4" s="21"/>
      <c r="J4" s="23"/>
    </row>
    <row r="5" spans="1:17" ht="14.4">
      <c r="A5" s="33" t="s">
        <v>367</v>
      </c>
      <c r="B5" s="33"/>
      <c r="C5" s="26" t="s">
        <v>368</v>
      </c>
      <c r="D5" s="27"/>
      <c r="E5" s="27"/>
      <c r="F5" s="27"/>
      <c r="G5" s="27"/>
      <c r="H5" s="27"/>
      <c r="I5" s="27"/>
      <c r="J5" s="28"/>
      <c r="M5" s="34"/>
    </row>
    <row r="6" spans="1:17">
      <c r="A6" s="29"/>
      <c r="B6" s="21"/>
      <c r="C6" s="21"/>
      <c r="D6" s="21"/>
      <c r="E6" s="21"/>
      <c r="F6" s="21"/>
      <c r="G6" s="21"/>
      <c r="H6" s="21"/>
      <c r="I6" s="21"/>
      <c r="J6" s="31"/>
    </row>
    <row r="7" spans="1:17">
      <c r="A7" s="20" t="s">
        <v>369</v>
      </c>
      <c r="B7" s="21"/>
      <c r="C7" s="174" t="s">
        <v>370</v>
      </c>
      <c r="D7" s="173"/>
      <c r="E7" s="173"/>
      <c r="F7" s="173"/>
      <c r="G7" s="173"/>
      <c r="H7" s="173"/>
      <c r="I7" s="173"/>
      <c r="J7" s="175"/>
    </row>
    <row r="8" spans="1:17" ht="25.5" customHeight="1">
      <c r="A8" s="35" t="s">
        <v>371</v>
      </c>
      <c r="B8" s="27"/>
      <c r="C8" s="176" t="s">
        <v>558</v>
      </c>
      <c r="D8" s="177"/>
      <c r="E8" s="177"/>
      <c r="F8" s="177"/>
      <c r="G8" s="177"/>
      <c r="H8" s="177"/>
      <c r="I8" s="177"/>
      <c r="J8" s="178"/>
    </row>
    <row r="9" spans="1:17">
      <c r="A9" s="179" t="s">
        <v>559</v>
      </c>
      <c r="B9" s="179"/>
      <c r="C9" s="179"/>
      <c r="D9" s="179"/>
      <c r="E9" s="179"/>
      <c r="F9" s="179"/>
      <c r="G9" s="179"/>
      <c r="H9" s="179"/>
      <c r="I9" s="179"/>
      <c r="J9" s="179"/>
    </row>
    <row r="10" spans="1:17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7" ht="20.399999999999999">
      <c r="A11" s="36" t="s">
        <v>374</v>
      </c>
      <c r="B11" s="36" t="s">
        <v>375</v>
      </c>
      <c r="C11" s="37" t="s">
        <v>376</v>
      </c>
      <c r="D11" s="37" t="s">
        <v>377</v>
      </c>
      <c r="E11" s="37" t="s">
        <v>378</v>
      </c>
      <c r="F11" s="37" t="s">
        <v>379</v>
      </c>
      <c r="G11" s="37" t="s">
        <v>380</v>
      </c>
      <c r="H11" s="38" t="s">
        <v>381</v>
      </c>
      <c r="I11" s="38" t="s">
        <v>382</v>
      </c>
      <c r="J11" s="38" t="s">
        <v>383</v>
      </c>
    </row>
    <row r="12" spans="1:17" ht="13.2" customHeight="1">
      <c r="A12" s="39" t="s">
        <v>384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7" ht="25.5" customHeight="1" outlineLevel="1">
      <c r="A13" s="42" t="s">
        <v>385</v>
      </c>
      <c r="B13" s="43" t="s">
        <v>386</v>
      </c>
      <c r="C13" s="42" t="s">
        <v>25</v>
      </c>
      <c r="D13" s="44">
        <v>3</v>
      </c>
      <c r="E13" s="45"/>
      <c r="F13" s="45">
        <v>2</v>
      </c>
      <c r="G13" s="46"/>
      <c r="H13" s="45"/>
      <c r="I13" s="45"/>
      <c r="J13" s="47">
        <f t="shared" ref="J13" si="0">TRUNC(PRODUCT(D13:H13),2)-I13</f>
        <v>6</v>
      </c>
    </row>
    <row r="14" spans="1:17" outlineLevel="1">
      <c r="A14" s="48"/>
      <c r="B14" s="49"/>
      <c r="C14" s="49"/>
      <c r="D14" s="50"/>
      <c r="E14" s="50"/>
      <c r="F14" s="50"/>
      <c r="G14" s="50"/>
      <c r="H14" s="50"/>
      <c r="I14" s="50"/>
      <c r="J14" s="51"/>
      <c r="L14" s="52"/>
    </row>
    <row r="15" spans="1:17" outlineLevel="1">
      <c r="A15" s="120"/>
      <c r="B15" s="121"/>
      <c r="C15" s="122"/>
      <c r="D15" s="123"/>
      <c r="E15" s="123"/>
      <c r="F15" s="123"/>
      <c r="G15" s="123"/>
      <c r="H15" s="123"/>
      <c r="I15" s="123"/>
      <c r="J15" s="118"/>
      <c r="M15" s="124"/>
      <c r="N15" s="124"/>
      <c r="O15" s="125"/>
      <c r="P15" s="124"/>
      <c r="Q15" s="124"/>
    </row>
    <row r="16" spans="1:17" ht="27.6">
      <c r="A16" s="39" t="s">
        <v>560</v>
      </c>
      <c r="B16" s="40"/>
      <c r="C16" s="40"/>
      <c r="D16" s="53"/>
      <c r="E16" s="53"/>
      <c r="F16" s="53"/>
      <c r="G16" s="53"/>
      <c r="H16" s="53"/>
      <c r="I16" s="53"/>
      <c r="J16" s="41"/>
      <c r="M16" s="77" t="s">
        <v>411</v>
      </c>
      <c r="N16" s="77" t="s">
        <v>412</v>
      </c>
      <c r="O16" s="78" t="s">
        <v>413</v>
      </c>
      <c r="P16" s="78" t="s">
        <v>414</v>
      </c>
      <c r="Q16" s="77" t="s">
        <v>415</v>
      </c>
    </row>
    <row r="17" spans="1:18" outlineLevel="1">
      <c r="A17" s="54" t="s">
        <v>388</v>
      </c>
      <c r="B17" s="55" t="s">
        <v>80</v>
      </c>
      <c r="C17" s="56"/>
      <c r="D17" s="57"/>
      <c r="E17" s="57"/>
      <c r="F17" s="57"/>
      <c r="G17" s="57"/>
      <c r="H17" s="57"/>
      <c r="I17" s="57"/>
      <c r="J17" s="58"/>
      <c r="M17" s="79">
        <v>5</v>
      </c>
      <c r="N17" s="79">
        <v>17.36</v>
      </c>
      <c r="O17" s="80">
        <v>7</v>
      </c>
      <c r="P17" s="79">
        <v>0.3</v>
      </c>
      <c r="Q17" s="79">
        <v>1.5</v>
      </c>
      <c r="R17" s="65"/>
    </row>
    <row r="18" spans="1:18" ht="39.6" outlineLevel="1">
      <c r="A18" s="42" t="s">
        <v>390</v>
      </c>
      <c r="B18" s="60" t="s">
        <v>83</v>
      </c>
      <c r="C18" s="61" t="s">
        <v>55</v>
      </c>
      <c r="D18" s="62"/>
      <c r="E18" s="62"/>
      <c r="F18" s="62"/>
      <c r="G18" s="62"/>
      <c r="H18" s="62"/>
      <c r="I18" s="62"/>
      <c r="J18" s="47">
        <f>SUM(J19:J20)</f>
        <v>519.03</v>
      </c>
      <c r="K18" s="64">
        <f>J18+J106</f>
        <v>815.34999999999991</v>
      </c>
      <c r="M18" s="79">
        <v>5</v>
      </c>
      <c r="N18" s="79">
        <v>7.33</v>
      </c>
      <c r="O18" s="80">
        <v>7</v>
      </c>
      <c r="P18" s="79">
        <v>0.3</v>
      </c>
      <c r="Q18" s="79">
        <v>1.5</v>
      </c>
    </row>
    <row r="19" spans="1:18" ht="27.6" outlineLevel="1">
      <c r="A19" s="42"/>
      <c r="B19" s="126" t="s">
        <v>561</v>
      </c>
      <c r="C19" s="61"/>
      <c r="D19" s="62">
        <f>M17*20+N17</f>
        <v>117.36</v>
      </c>
      <c r="E19" s="62">
        <f>O17</f>
        <v>7</v>
      </c>
      <c r="F19" s="62">
        <f>M21/100</f>
        <v>0.33</v>
      </c>
      <c r="G19" s="62"/>
      <c r="H19" s="62"/>
      <c r="I19" s="62"/>
      <c r="J19" s="47">
        <f t="shared" ref="J19:J26" si="1">TRUNC(PRODUCT(D19:H19),2)-I19</f>
        <v>271.10000000000002</v>
      </c>
      <c r="K19" s="64"/>
      <c r="M19" s="81" t="s">
        <v>418</v>
      </c>
      <c r="N19" s="81" t="s">
        <v>419</v>
      </c>
      <c r="O19" s="82" t="s">
        <v>420</v>
      </c>
      <c r="P19" s="81"/>
      <c r="Q19" s="81"/>
    </row>
    <row r="20" spans="1:18" outlineLevel="1">
      <c r="A20" s="42"/>
      <c r="B20" s="126" t="s">
        <v>562</v>
      </c>
      <c r="C20" s="61"/>
      <c r="D20" s="62">
        <f>M18*20+N18</f>
        <v>107.33</v>
      </c>
      <c r="E20" s="62">
        <f>O18</f>
        <v>7</v>
      </c>
      <c r="F20" s="62">
        <f>M21/100</f>
        <v>0.33</v>
      </c>
      <c r="G20" s="62"/>
      <c r="H20" s="62"/>
      <c r="I20" s="62"/>
      <c r="J20" s="47">
        <f t="shared" si="1"/>
        <v>247.93</v>
      </c>
      <c r="K20" s="64"/>
      <c r="M20" s="81"/>
      <c r="N20" s="81"/>
      <c r="O20" s="82"/>
      <c r="P20" s="81"/>
      <c r="Q20" s="81"/>
    </row>
    <row r="21" spans="1:18" ht="26.4" outlineLevel="1">
      <c r="A21" s="42" t="s">
        <v>542</v>
      </c>
      <c r="B21" s="60" t="s">
        <v>86</v>
      </c>
      <c r="C21" s="61" t="s">
        <v>25</v>
      </c>
      <c r="D21" s="62"/>
      <c r="E21" s="62"/>
      <c r="F21" s="62"/>
      <c r="G21" s="62"/>
      <c r="H21" s="62"/>
      <c r="I21" s="62"/>
      <c r="J21" s="47">
        <f>SUM(J22:J23)</f>
        <v>1572.83</v>
      </c>
      <c r="K21" s="64">
        <f>J21+J107</f>
        <v>2470.79</v>
      </c>
      <c r="M21" s="83">
        <v>33</v>
      </c>
      <c r="N21" s="83">
        <v>15</v>
      </c>
      <c r="O21" s="84">
        <v>15</v>
      </c>
      <c r="P21" s="79"/>
      <c r="Q21" s="79"/>
    </row>
    <row r="22" spans="1:18" outlineLevel="1">
      <c r="A22" s="42"/>
      <c r="B22" s="126" t="s">
        <v>561</v>
      </c>
      <c r="C22" s="61"/>
      <c r="D22" s="62">
        <f>M17*20+N17</f>
        <v>117.36</v>
      </c>
      <c r="E22" s="62">
        <f>O17</f>
        <v>7</v>
      </c>
      <c r="F22" s="62"/>
      <c r="G22" s="62"/>
      <c r="H22" s="62"/>
      <c r="I22" s="62"/>
      <c r="J22" s="47">
        <f t="shared" ref="J22:J23" si="2">TRUNC(PRODUCT(D22:H22),2)-I22</f>
        <v>821.52</v>
      </c>
      <c r="K22" s="64"/>
      <c r="M22" s="83"/>
      <c r="N22" s="83"/>
      <c r="O22" s="84"/>
      <c r="P22" s="79"/>
      <c r="Q22" s="79"/>
    </row>
    <row r="23" spans="1:18" outlineLevel="1">
      <c r="A23" s="42"/>
      <c r="B23" s="126" t="s">
        <v>562</v>
      </c>
      <c r="C23" s="61"/>
      <c r="D23" s="62">
        <f>M18*20+N18</f>
        <v>107.33</v>
      </c>
      <c r="E23" s="62">
        <f>O18</f>
        <v>7</v>
      </c>
      <c r="F23" s="62"/>
      <c r="G23" s="62"/>
      <c r="H23" s="62"/>
      <c r="I23" s="62"/>
      <c r="J23" s="47">
        <f t="shared" si="2"/>
        <v>751.31</v>
      </c>
      <c r="K23" s="64"/>
      <c r="M23" s="83"/>
      <c r="N23" s="83"/>
      <c r="O23" s="84"/>
      <c r="P23" s="79"/>
      <c r="Q23" s="79"/>
    </row>
    <row r="24" spans="1:18" ht="39.6" outlineLevel="1">
      <c r="A24" s="42" t="s">
        <v>543</v>
      </c>
      <c r="B24" s="60" t="s">
        <v>34</v>
      </c>
      <c r="C24" s="61" t="s">
        <v>391</v>
      </c>
      <c r="D24" s="62"/>
      <c r="E24" s="62"/>
      <c r="F24" s="62"/>
      <c r="G24" s="62"/>
      <c r="H24" s="62"/>
      <c r="I24" s="62"/>
      <c r="J24" s="47">
        <f>SUM(J25:J26)</f>
        <v>6747.43</v>
      </c>
      <c r="K24" s="64">
        <f>J24+J108</f>
        <v>10599.67</v>
      </c>
      <c r="M24" s="81" t="s">
        <v>423</v>
      </c>
      <c r="N24" s="81" t="s">
        <v>424</v>
      </c>
      <c r="O24" s="82" t="s">
        <v>425</v>
      </c>
      <c r="P24" s="81" t="s">
        <v>426</v>
      </c>
      <c r="Q24" s="81" t="s">
        <v>427</v>
      </c>
    </row>
    <row r="25" spans="1:18" outlineLevel="1">
      <c r="A25" s="42"/>
      <c r="B25" s="126" t="s">
        <v>561</v>
      </c>
      <c r="C25" s="61"/>
      <c r="D25" s="62">
        <f>M17*20+N17</f>
        <v>117.36</v>
      </c>
      <c r="E25" s="62">
        <f>O17</f>
        <v>7</v>
      </c>
      <c r="F25" s="62">
        <f>M21/100</f>
        <v>0.33</v>
      </c>
      <c r="G25" s="62">
        <f>M27</f>
        <v>10</v>
      </c>
      <c r="H25" s="62">
        <f>N27</f>
        <v>1.3</v>
      </c>
      <c r="I25" s="62"/>
      <c r="J25" s="47">
        <f t="shared" si="1"/>
        <v>3524.32</v>
      </c>
      <c r="K25" s="64"/>
      <c r="M25" s="81"/>
      <c r="N25" s="81"/>
      <c r="O25" s="82"/>
      <c r="P25" s="81"/>
      <c r="Q25" s="81"/>
    </row>
    <row r="26" spans="1:18" outlineLevel="1">
      <c r="A26" s="42"/>
      <c r="B26" s="126" t="s">
        <v>562</v>
      </c>
      <c r="C26" s="61"/>
      <c r="D26" s="62">
        <f>M18*20+N18</f>
        <v>107.33</v>
      </c>
      <c r="E26" s="62">
        <f>O18</f>
        <v>7</v>
      </c>
      <c r="F26" s="62">
        <f>M21/100</f>
        <v>0.33</v>
      </c>
      <c r="G26" s="62">
        <f>M27</f>
        <v>10</v>
      </c>
      <c r="H26" s="62">
        <f>N27</f>
        <v>1.3</v>
      </c>
      <c r="I26" s="62"/>
      <c r="J26" s="47">
        <f t="shared" si="1"/>
        <v>3223.11</v>
      </c>
      <c r="K26" s="64"/>
      <c r="M26" s="81"/>
      <c r="N26" s="81"/>
      <c r="O26" s="82"/>
      <c r="P26" s="81"/>
      <c r="Q26" s="81"/>
    </row>
    <row r="27" spans="1:18" outlineLevel="1">
      <c r="A27" s="54" t="s">
        <v>398</v>
      </c>
      <c r="B27" s="55" t="s">
        <v>429</v>
      </c>
      <c r="C27" s="56"/>
      <c r="D27" s="57"/>
      <c r="E27" s="57"/>
      <c r="F27" s="57"/>
      <c r="G27" s="57"/>
      <c r="H27" s="57"/>
      <c r="I27" s="57"/>
      <c r="J27" s="58"/>
      <c r="M27" s="79">
        <v>10</v>
      </c>
      <c r="N27" s="79">
        <v>1.3</v>
      </c>
      <c r="O27" s="80">
        <v>10</v>
      </c>
      <c r="P27" s="85">
        <v>125</v>
      </c>
      <c r="Q27" s="79">
        <v>588</v>
      </c>
    </row>
    <row r="28" spans="1:18" ht="41.4" outlineLevel="1">
      <c r="A28" s="42" t="s">
        <v>399</v>
      </c>
      <c r="B28" s="60" t="s">
        <v>83</v>
      </c>
      <c r="C28" s="61" t="s">
        <v>55</v>
      </c>
      <c r="D28" s="62"/>
      <c r="E28" s="62"/>
      <c r="F28" s="62"/>
      <c r="G28" s="62"/>
      <c r="H28" s="62"/>
      <c r="I28" s="62"/>
      <c r="J28" s="47">
        <f>SUM(J29:J30)</f>
        <v>215.69</v>
      </c>
      <c r="K28" s="64">
        <f>J28+J110</f>
        <v>336.90999999999997</v>
      </c>
      <c r="M28" s="81" t="s">
        <v>431</v>
      </c>
      <c r="N28" s="81" t="s">
        <v>432</v>
      </c>
      <c r="O28" s="82" t="s">
        <v>433</v>
      </c>
      <c r="P28" s="81" t="s">
        <v>434</v>
      </c>
      <c r="Q28" s="81" t="s">
        <v>435</v>
      </c>
    </row>
    <row r="29" spans="1:18" outlineLevel="1">
      <c r="A29" s="42"/>
      <c r="B29" s="126" t="s">
        <v>561</v>
      </c>
      <c r="C29" s="61"/>
      <c r="D29" s="62">
        <f>M17*20+N17</f>
        <v>117.36</v>
      </c>
      <c r="E29" s="62">
        <f>O17-2*P17</f>
        <v>6.4</v>
      </c>
      <c r="F29" s="62">
        <f>O21/100</f>
        <v>0.15</v>
      </c>
      <c r="G29" s="62"/>
      <c r="H29" s="62"/>
      <c r="I29" s="62"/>
      <c r="J29" s="47">
        <f t="shared" ref="J29:J33" si="3">TRUNC(PRODUCT(D29:H29),2)-I29</f>
        <v>112.66</v>
      </c>
      <c r="K29" s="64"/>
      <c r="M29" s="81"/>
      <c r="N29" s="81"/>
      <c r="O29" s="82"/>
      <c r="P29" s="81"/>
      <c r="Q29" s="81"/>
    </row>
    <row r="30" spans="1:18" outlineLevel="1">
      <c r="A30" s="42"/>
      <c r="B30" s="126" t="s">
        <v>562</v>
      </c>
      <c r="C30" s="61"/>
      <c r="D30" s="62">
        <f>M18*20+N18</f>
        <v>107.33</v>
      </c>
      <c r="E30" s="62">
        <f>O18-2*P18</f>
        <v>6.4</v>
      </c>
      <c r="F30" s="62">
        <f>O21/100</f>
        <v>0.15</v>
      </c>
      <c r="G30" s="62"/>
      <c r="H30" s="62"/>
      <c r="I30" s="62"/>
      <c r="J30" s="47">
        <f t="shared" si="3"/>
        <v>103.03</v>
      </c>
      <c r="K30" s="64"/>
      <c r="M30" s="81"/>
      <c r="N30" s="81"/>
      <c r="O30" s="82"/>
      <c r="P30" s="81"/>
      <c r="Q30" s="89">
        <v>2</v>
      </c>
    </row>
    <row r="31" spans="1:18" ht="39.6" outlineLevel="1">
      <c r="A31" s="42" t="s">
        <v>392</v>
      </c>
      <c r="B31" s="60" t="s">
        <v>34</v>
      </c>
      <c r="C31" s="61" t="s">
        <v>391</v>
      </c>
      <c r="D31" s="62"/>
      <c r="E31" s="62"/>
      <c r="F31" s="62"/>
      <c r="G31" s="62"/>
      <c r="H31" s="62"/>
      <c r="I31" s="62"/>
      <c r="J31" s="47">
        <f>SUM(J32:J33)</f>
        <v>2804.12</v>
      </c>
      <c r="K31" s="64">
        <f>J31+J111</f>
        <v>4380.03</v>
      </c>
      <c r="M31" s="86">
        <v>3</v>
      </c>
      <c r="N31" s="86">
        <v>2400</v>
      </c>
      <c r="O31" s="87">
        <v>2.5</v>
      </c>
      <c r="P31" s="86">
        <v>0.4</v>
      </c>
      <c r="Q31" s="86">
        <v>2</v>
      </c>
    </row>
    <row r="32" spans="1:18" outlineLevel="1">
      <c r="A32" s="42"/>
      <c r="B32" s="126" t="s">
        <v>561</v>
      </c>
      <c r="C32" s="61"/>
      <c r="D32" s="62">
        <f>M17*20+N17</f>
        <v>117.36</v>
      </c>
      <c r="E32" s="62">
        <f>O18-2*P18</f>
        <v>6.4</v>
      </c>
      <c r="F32" s="62">
        <f>O21/100</f>
        <v>0.15</v>
      </c>
      <c r="G32" s="62">
        <f>O27</f>
        <v>10</v>
      </c>
      <c r="H32" s="62">
        <f>N27</f>
        <v>1.3</v>
      </c>
      <c r="I32" s="62"/>
      <c r="J32" s="47">
        <f t="shared" si="3"/>
        <v>1464.65</v>
      </c>
      <c r="K32" s="64"/>
      <c r="M32" s="86"/>
      <c r="N32" s="86"/>
      <c r="O32" s="87"/>
      <c r="P32" s="86"/>
      <c r="Q32" s="86"/>
    </row>
    <row r="33" spans="1:17" outlineLevel="1">
      <c r="A33" s="42"/>
      <c r="B33" s="126" t="s">
        <v>562</v>
      </c>
      <c r="C33" s="61"/>
      <c r="D33" s="62">
        <f>M18*20+N18</f>
        <v>107.33</v>
      </c>
      <c r="E33" s="62">
        <f>O18-2*P18</f>
        <v>6.4</v>
      </c>
      <c r="F33" s="62">
        <f>O21/100</f>
        <v>0.15</v>
      </c>
      <c r="G33" s="62">
        <f>O27</f>
        <v>10</v>
      </c>
      <c r="H33" s="62">
        <f>N27</f>
        <v>1.3</v>
      </c>
      <c r="I33" s="62"/>
      <c r="J33" s="47">
        <f t="shared" si="3"/>
        <v>1339.47</v>
      </c>
      <c r="K33" s="64"/>
      <c r="M33" s="86"/>
      <c r="N33" s="86"/>
      <c r="O33" s="87"/>
      <c r="P33" s="86"/>
      <c r="Q33" s="86"/>
    </row>
    <row r="34" spans="1:17" ht="39.6" outlineLevel="1">
      <c r="A34" s="42" t="s">
        <v>393</v>
      </c>
      <c r="B34" s="60" t="s">
        <v>438</v>
      </c>
      <c r="C34" s="61" t="s">
        <v>55</v>
      </c>
      <c r="D34" s="62"/>
      <c r="E34" s="62"/>
      <c r="F34" s="62"/>
      <c r="G34" s="62"/>
      <c r="H34" s="62"/>
      <c r="I34" s="62"/>
      <c r="J34" s="47">
        <f>SUM(J35:J36)</f>
        <v>215.69</v>
      </c>
      <c r="K34" s="64">
        <f>J34+J112</f>
        <v>336.90999999999997</v>
      </c>
      <c r="M34" s="88" t="s">
        <v>439</v>
      </c>
      <c r="N34" s="81" t="s">
        <v>440</v>
      </c>
      <c r="O34" s="66" t="s">
        <v>441</v>
      </c>
      <c r="P34" s="24" t="s">
        <v>442</v>
      </c>
      <c r="Q34" s="24" t="s">
        <v>443</v>
      </c>
    </row>
    <row r="35" spans="1:17" outlineLevel="1">
      <c r="A35" s="42"/>
      <c r="B35" s="126" t="s">
        <v>561</v>
      </c>
      <c r="C35" s="61"/>
      <c r="D35" s="62">
        <f>M17*20+N17</f>
        <v>117.36</v>
      </c>
      <c r="E35" s="62">
        <f>O17-2*P17</f>
        <v>6.4</v>
      </c>
      <c r="F35" s="62">
        <f>O21/100</f>
        <v>0.15</v>
      </c>
      <c r="G35" s="62"/>
      <c r="H35" s="62"/>
      <c r="I35" s="62"/>
      <c r="J35" s="47">
        <f t="shared" ref="J35:J36" si="4">TRUNC(PRODUCT(D35:H35),2)-I35</f>
        <v>112.66</v>
      </c>
      <c r="K35" s="64"/>
      <c r="M35" s="88"/>
      <c r="N35" s="81"/>
    </row>
    <row r="36" spans="1:17" outlineLevel="1">
      <c r="A36" s="42"/>
      <c r="B36" s="126" t="s">
        <v>562</v>
      </c>
      <c r="C36" s="61"/>
      <c r="D36" s="62">
        <f>M18*20+N18</f>
        <v>107.33</v>
      </c>
      <c r="E36" s="62">
        <f>O18-2*P18</f>
        <v>6.4</v>
      </c>
      <c r="F36" s="62">
        <f>O21/100</f>
        <v>0.15</v>
      </c>
      <c r="G36" s="62"/>
      <c r="H36" s="62"/>
      <c r="I36" s="62"/>
      <c r="J36" s="47">
        <f t="shared" si="4"/>
        <v>103.03</v>
      </c>
      <c r="K36" s="64"/>
      <c r="M36" s="88"/>
      <c r="N36" s="81"/>
    </row>
    <row r="37" spans="1:17" outlineLevel="1">
      <c r="A37" s="54" t="s">
        <v>401</v>
      </c>
      <c r="B37" s="55" t="s">
        <v>96</v>
      </c>
      <c r="C37" s="56"/>
      <c r="D37" s="57"/>
      <c r="E37" s="57"/>
      <c r="F37" s="57"/>
      <c r="G37" s="57"/>
      <c r="H37" s="57"/>
      <c r="I37" s="57"/>
      <c r="J37" s="58"/>
      <c r="M37" s="89">
        <v>1</v>
      </c>
      <c r="N37" s="89">
        <v>2</v>
      </c>
      <c r="O37" s="90">
        <v>2</v>
      </c>
      <c r="P37" s="89">
        <v>2</v>
      </c>
      <c r="Q37" s="89">
        <v>0.05</v>
      </c>
    </row>
    <row r="38" spans="1:17" ht="41.4" outlineLevel="1">
      <c r="A38" s="42" t="s">
        <v>403</v>
      </c>
      <c r="B38" s="60" t="s">
        <v>83</v>
      </c>
      <c r="C38" s="61" t="s">
        <v>55</v>
      </c>
      <c r="D38" s="62"/>
      <c r="E38" s="62"/>
      <c r="F38" s="62"/>
      <c r="G38" s="62"/>
      <c r="H38" s="62"/>
      <c r="I38" s="62"/>
      <c r="J38" s="47">
        <f>SUM(J39:J40)</f>
        <v>215.69</v>
      </c>
      <c r="K38" s="64">
        <f>J38+J114</f>
        <v>336.90999999999997</v>
      </c>
      <c r="M38" s="82" t="s">
        <v>446</v>
      </c>
      <c r="N38" s="82" t="s">
        <v>447</v>
      </c>
      <c r="O38" s="82" t="s">
        <v>448</v>
      </c>
      <c r="P38" s="82" t="s">
        <v>449</v>
      </c>
      <c r="Q38" s="82" t="s">
        <v>450</v>
      </c>
    </row>
    <row r="39" spans="1:17" outlineLevel="1">
      <c r="A39" s="42"/>
      <c r="B39" s="126" t="s">
        <v>561</v>
      </c>
      <c r="C39" s="61"/>
      <c r="D39" s="62">
        <f>M17*20+N17</f>
        <v>117.36</v>
      </c>
      <c r="E39" s="62">
        <f>O17-2*P17</f>
        <v>6.4</v>
      </c>
      <c r="F39" s="62">
        <f>N21/100</f>
        <v>0.15</v>
      </c>
      <c r="G39" s="62"/>
      <c r="H39" s="62"/>
      <c r="I39" s="62"/>
      <c r="J39" s="47">
        <f t="shared" ref="J39:J46" si="5">TRUNC(PRODUCT(D39:H39),2)-I39</f>
        <v>112.66</v>
      </c>
      <c r="K39" s="64"/>
      <c r="M39" s="82"/>
      <c r="N39" s="82"/>
      <c r="O39" s="82"/>
      <c r="P39" s="82"/>
      <c r="Q39" s="82"/>
    </row>
    <row r="40" spans="1:17" outlineLevel="1">
      <c r="A40" s="42"/>
      <c r="B40" s="126" t="s">
        <v>562</v>
      </c>
      <c r="C40" s="61"/>
      <c r="D40" s="62">
        <f>M18*20+N18</f>
        <v>107.33</v>
      </c>
      <c r="E40" s="62">
        <f>O18-2*P18</f>
        <v>6.4</v>
      </c>
      <c r="F40" s="62">
        <f>N21/100</f>
        <v>0.15</v>
      </c>
      <c r="G40" s="62"/>
      <c r="H40" s="62"/>
      <c r="I40" s="62"/>
      <c r="J40" s="47">
        <f t="shared" si="5"/>
        <v>103.03</v>
      </c>
      <c r="K40" s="64"/>
      <c r="M40" s="90">
        <v>2</v>
      </c>
      <c r="N40" s="90">
        <v>4</v>
      </c>
      <c r="O40" s="90"/>
      <c r="P40" s="90">
        <v>2</v>
      </c>
      <c r="Q40" s="90"/>
    </row>
    <row r="41" spans="1:17" ht="39.6" outlineLevel="1">
      <c r="A41" s="42" t="s">
        <v>405</v>
      </c>
      <c r="B41" s="60" t="s">
        <v>34</v>
      </c>
      <c r="C41" s="61" t="s">
        <v>391</v>
      </c>
      <c r="D41" s="62"/>
      <c r="E41" s="62"/>
      <c r="F41" s="62"/>
      <c r="G41" s="62"/>
      <c r="H41" s="62"/>
      <c r="I41" s="62"/>
      <c r="J41" s="47">
        <f>SUM(J42:J43)</f>
        <v>2804.12</v>
      </c>
      <c r="K41" s="64">
        <f>J41+J115</f>
        <v>4380.03</v>
      </c>
      <c r="M41" s="86">
        <v>2</v>
      </c>
      <c r="N41" s="86">
        <v>4</v>
      </c>
      <c r="O41" s="87"/>
      <c r="P41" s="86">
        <v>2</v>
      </c>
      <c r="Q41" s="86">
        <v>15</v>
      </c>
    </row>
    <row r="42" spans="1:17" outlineLevel="1">
      <c r="A42" s="42"/>
      <c r="B42" s="126" t="s">
        <v>561</v>
      </c>
      <c r="C42" s="61"/>
      <c r="D42" s="62">
        <f>M17*20+N17</f>
        <v>117.36</v>
      </c>
      <c r="E42" s="62">
        <f>O17-2*P17</f>
        <v>6.4</v>
      </c>
      <c r="F42" s="62">
        <f>N21/100</f>
        <v>0.15</v>
      </c>
      <c r="G42" s="62">
        <f>O27</f>
        <v>10</v>
      </c>
      <c r="H42" s="62">
        <f>N27</f>
        <v>1.3</v>
      </c>
      <c r="I42" s="62"/>
      <c r="J42" s="47">
        <f t="shared" ref="J42:J43" si="6">TRUNC(PRODUCT(D42:H42),2)-I42</f>
        <v>1464.65</v>
      </c>
      <c r="K42" s="64"/>
      <c r="M42" s="86"/>
      <c r="N42" s="86"/>
      <c r="O42" s="87"/>
      <c r="P42" s="86"/>
      <c r="Q42" s="86"/>
    </row>
    <row r="43" spans="1:17" outlineLevel="1">
      <c r="A43" s="42"/>
      <c r="B43" s="126" t="s">
        <v>562</v>
      </c>
      <c r="C43" s="61"/>
      <c r="D43" s="62">
        <f>M18*20+N18</f>
        <v>107.33</v>
      </c>
      <c r="E43" s="62">
        <f>O18-2*P18</f>
        <v>6.4</v>
      </c>
      <c r="F43" s="62">
        <f>N21/100</f>
        <v>0.15</v>
      </c>
      <c r="G43" s="62">
        <f>O27</f>
        <v>10</v>
      </c>
      <c r="H43" s="62">
        <f>N27</f>
        <v>1.3</v>
      </c>
      <c r="I43" s="62"/>
      <c r="J43" s="47">
        <f t="shared" si="6"/>
        <v>1339.47</v>
      </c>
      <c r="K43" s="64"/>
      <c r="M43" s="86"/>
      <c r="N43" s="86"/>
      <c r="O43" s="87"/>
      <c r="P43" s="86"/>
      <c r="Q43" s="86"/>
    </row>
    <row r="44" spans="1:17" ht="39.6" outlineLevel="1">
      <c r="A44" s="42" t="s">
        <v>406</v>
      </c>
      <c r="B44" s="60" t="s">
        <v>438</v>
      </c>
      <c r="C44" s="61" t="s">
        <v>55</v>
      </c>
      <c r="D44" s="62">
        <f>M17*20+N17</f>
        <v>117.36</v>
      </c>
      <c r="E44" s="62">
        <f>O17-2*P17</f>
        <v>6.4</v>
      </c>
      <c r="F44" s="62">
        <f>N21/100</f>
        <v>0.15</v>
      </c>
      <c r="G44" s="62"/>
      <c r="H44" s="62"/>
      <c r="I44" s="62"/>
      <c r="J44" s="47">
        <f>SUM(J45:J46)</f>
        <v>215.69</v>
      </c>
      <c r="K44" s="64">
        <f>J44+J116</f>
        <v>336.90999999999997</v>
      </c>
      <c r="M44" s="88" t="s">
        <v>453</v>
      </c>
      <c r="N44" s="81" t="s">
        <v>454</v>
      </c>
      <c r="O44" s="82" t="s">
        <v>455</v>
      </c>
      <c r="P44" s="81" t="s">
        <v>456</v>
      </c>
      <c r="Q44" s="82" t="s">
        <v>563</v>
      </c>
    </row>
    <row r="45" spans="1:17" outlineLevel="1">
      <c r="A45" s="42"/>
      <c r="B45" s="126" t="s">
        <v>561</v>
      </c>
      <c r="C45" s="61"/>
      <c r="D45" s="62">
        <f>M17*20+N17</f>
        <v>117.36</v>
      </c>
      <c r="E45" s="62">
        <f>O17-2*P17</f>
        <v>6.4</v>
      </c>
      <c r="F45" s="62">
        <f>N21/100</f>
        <v>0.15</v>
      </c>
      <c r="G45" s="62"/>
      <c r="H45" s="62"/>
      <c r="I45" s="62"/>
      <c r="J45" s="47">
        <f t="shared" si="5"/>
        <v>112.66</v>
      </c>
      <c r="K45" s="64"/>
      <c r="M45" s="88"/>
      <c r="N45" s="81"/>
      <c r="O45" s="82"/>
      <c r="P45" s="81"/>
      <c r="Q45" s="81"/>
    </row>
    <row r="46" spans="1:17" outlineLevel="1">
      <c r="A46" s="42"/>
      <c r="B46" s="126" t="s">
        <v>562</v>
      </c>
      <c r="C46" s="61"/>
      <c r="D46" s="62">
        <f>M18*20+N18</f>
        <v>107.33</v>
      </c>
      <c r="E46" s="62">
        <f>O18-2*P18</f>
        <v>6.4</v>
      </c>
      <c r="F46" s="62">
        <f>N21/100</f>
        <v>0.15</v>
      </c>
      <c r="G46" s="62"/>
      <c r="H46" s="62"/>
      <c r="I46" s="62"/>
      <c r="J46" s="47">
        <f t="shared" si="5"/>
        <v>103.03</v>
      </c>
      <c r="K46" s="64"/>
      <c r="M46" s="88"/>
      <c r="N46" s="81"/>
      <c r="O46" s="90">
        <v>4</v>
      </c>
      <c r="P46" s="81"/>
      <c r="Q46" s="89">
        <v>2</v>
      </c>
    </row>
    <row r="47" spans="1:17" outlineLevel="1">
      <c r="A47" s="54" t="s">
        <v>544</v>
      </c>
      <c r="B47" s="55" t="s">
        <v>389</v>
      </c>
      <c r="C47" s="56"/>
      <c r="D47" s="57"/>
      <c r="E47" s="57"/>
      <c r="F47" s="57"/>
      <c r="G47" s="57"/>
      <c r="H47" s="57"/>
      <c r="I47" s="57"/>
      <c r="J47" s="58"/>
      <c r="M47" s="91">
        <v>1.5</v>
      </c>
      <c r="N47" s="91">
        <v>5</v>
      </c>
      <c r="O47" s="92">
        <v>4</v>
      </c>
      <c r="P47" s="91">
        <v>25</v>
      </c>
      <c r="Q47" s="91">
        <v>2</v>
      </c>
    </row>
    <row r="48" spans="1:17" ht="26.4" outlineLevel="1">
      <c r="A48" s="59" t="s">
        <v>545</v>
      </c>
      <c r="B48" s="60" t="s">
        <v>103</v>
      </c>
      <c r="C48" s="61" t="s">
        <v>55</v>
      </c>
      <c r="D48" s="62"/>
      <c r="E48" s="62"/>
      <c r="F48" s="62"/>
      <c r="G48" s="62"/>
      <c r="H48" s="63"/>
      <c r="I48" s="63"/>
      <c r="J48" s="47">
        <f>SUM(J49:J50)</f>
        <v>43.13</v>
      </c>
      <c r="K48" s="64">
        <f>J48+J118</f>
        <v>67.37</v>
      </c>
      <c r="M48" s="65"/>
      <c r="O48" s="76"/>
    </row>
    <row r="49" spans="1:17" outlineLevel="1">
      <c r="A49" s="42"/>
      <c r="B49" s="126" t="s">
        <v>561</v>
      </c>
      <c r="C49" s="61"/>
      <c r="D49" s="62">
        <f>M17*20+N17</f>
        <v>117.36</v>
      </c>
      <c r="E49" s="62">
        <f>O17-2*P17</f>
        <v>6.4</v>
      </c>
      <c r="F49" s="62">
        <f>M31/100</f>
        <v>0.03</v>
      </c>
      <c r="G49" s="62"/>
      <c r="H49" s="62"/>
      <c r="I49" s="62"/>
      <c r="J49" s="47">
        <f t="shared" ref="J49:J50" si="7">TRUNC(PRODUCT(D49:H49),2)-I49</f>
        <v>22.53</v>
      </c>
      <c r="K49" s="64"/>
      <c r="M49" s="88"/>
      <c r="N49" s="81"/>
      <c r="O49" s="82"/>
      <c r="P49" s="81"/>
      <c r="Q49" s="81"/>
    </row>
    <row r="50" spans="1:17" outlineLevel="1">
      <c r="A50" s="42"/>
      <c r="B50" s="126" t="s">
        <v>562</v>
      </c>
      <c r="C50" s="61"/>
      <c r="D50" s="62">
        <f>M18*20+N18</f>
        <v>107.33</v>
      </c>
      <c r="E50" s="62">
        <f>O18-2*P18</f>
        <v>6.4</v>
      </c>
      <c r="F50" s="62">
        <f>M31/100</f>
        <v>0.03</v>
      </c>
      <c r="G50" s="62"/>
      <c r="H50" s="62"/>
      <c r="I50" s="62"/>
      <c r="J50" s="47">
        <f t="shared" si="7"/>
        <v>20.6</v>
      </c>
      <c r="K50" s="64"/>
      <c r="M50" s="88"/>
      <c r="N50" s="81"/>
      <c r="O50" s="82"/>
      <c r="P50" s="81"/>
      <c r="Q50" s="81"/>
    </row>
    <row r="51" spans="1:17" ht="39.6" outlineLevel="1">
      <c r="A51" s="59" t="s">
        <v>564</v>
      </c>
      <c r="B51" s="60" t="s">
        <v>34</v>
      </c>
      <c r="C51" s="61" t="s">
        <v>391</v>
      </c>
      <c r="D51" s="62"/>
      <c r="E51" s="62"/>
      <c r="F51" s="62"/>
      <c r="G51" s="62"/>
      <c r="H51" s="63"/>
      <c r="I51" s="63"/>
      <c r="J51" s="47">
        <f>SUM(J52:J53)</f>
        <v>1294.21</v>
      </c>
      <c r="K51" s="64">
        <f>J51+J119</f>
        <v>2021.5500000000002</v>
      </c>
      <c r="M51" s="65"/>
      <c r="O51" s="76"/>
    </row>
    <row r="52" spans="1:17" outlineLevel="1">
      <c r="A52" s="59"/>
      <c r="B52" s="126" t="s">
        <v>561</v>
      </c>
      <c r="C52" s="61"/>
      <c r="D52" s="62">
        <f>M17*20+N17</f>
        <v>117.36</v>
      </c>
      <c r="E52" s="62">
        <f>O17-2*P17</f>
        <v>6.4</v>
      </c>
      <c r="F52" s="62">
        <f>M31/100</f>
        <v>0.03</v>
      </c>
      <c r="G52" s="62">
        <v>30</v>
      </c>
      <c r="H52" s="62"/>
      <c r="I52" s="62"/>
      <c r="J52" s="47">
        <f t="shared" ref="J52:J59" si="8">TRUNC(PRODUCT(D52:H52),2)-I52</f>
        <v>675.99</v>
      </c>
      <c r="K52" s="64"/>
      <c r="M52" s="65"/>
      <c r="O52" s="76"/>
    </row>
    <row r="53" spans="1:17" outlineLevel="1">
      <c r="A53" s="59"/>
      <c r="B53" s="126" t="s">
        <v>562</v>
      </c>
      <c r="C53" s="61"/>
      <c r="D53" s="62">
        <f>M18*20+N18</f>
        <v>107.33</v>
      </c>
      <c r="E53" s="62">
        <f>O18-2*P18</f>
        <v>6.4</v>
      </c>
      <c r="F53" s="62">
        <f>M31/100</f>
        <v>0.03</v>
      </c>
      <c r="G53" s="62">
        <v>30</v>
      </c>
      <c r="H53" s="62"/>
      <c r="I53" s="62"/>
      <c r="J53" s="47">
        <f t="shared" si="8"/>
        <v>618.22</v>
      </c>
      <c r="K53" s="64"/>
      <c r="M53" s="65"/>
      <c r="O53" s="76"/>
    </row>
    <row r="54" spans="1:17" ht="39.6" outlineLevel="1">
      <c r="A54" s="59" t="s">
        <v>565</v>
      </c>
      <c r="B54" s="60" t="s">
        <v>38</v>
      </c>
      <c r="C54" s="61" t="s">
        <v>391</v>
      </c>
      <c r="D54" s="62"/>
      <c r="E54" s="62"/>
      <c r="F54" s="62"/>
      <c r="G54" s="62"/>
      <c r="H54" s="62"/>
      <c r="I54" s="62"/>
      <c r="J54" s="47">
        <f>SUM(J55:J56)</f>
        <v>4098.33</v>
      </c>
      <c r="K54" s="64">
        <f>J54+J120</f>
        <v>6401.59</v>
      </c>
      <c r="M54" s="65"/>
      <c r="O54" s="76"/>
    </row>
    <row r="55" spans="1:17" outlineLevel="1">
      <c r="A55" s="59"/>
      <c r="B55" s="126" t="s">
        <v>561</v>
      </c>
      <c r="C55" s="61"/>
      <c r="D55" s="62">
        <f>M17*20+N17</f>
        <v>117.36</v>
      </c>
      <c r="E55" s="62">
        <f>O17-2*P17</f>
        <v>6.4</v>
      </c>
      <c r="F55" s="62">
        <f>M31/100</f>
        <v>0.03</v>
      </c>
      <c r="G55" s="62">
        <f>P27-G52</f>
        <v>95</v>
      </c>
      <c r="H55" s="62"/>
      <c r="I55" s="62"/>
      <c r="J55" s="47">
        <f t="shared" ref="J55:J56" si="9">TRUNC(PRODUCT(D55:H55),2)-I55</f>
        <v>2140.64</v>
      </c>
      <c r="K55" s="64"/>
      <c r="M55" s="65"/>
      <c r="O55" s="76"/>
    </row>
    <row r="56" spans="1:17" outlineLevel="1">
      <c r="A56" s="59"/>
      <c r="B56" s="126" t="s">
        <v>562</v>
      </c>
      <c r="C56" s="61"/>
      <c r="D56" s="62">
        <f>M18*20+N18</f>
        <v>107.33</v>
      </c>
      <c r="E56" s="62">
        <f>O18-2*P18</f>
        <v>6.4</v>
      </c>
      <c r="F56" s="62">
        <f>M31/100</f>
        <v>0.03</v>
      </c>
      <c r="G56" s="62">
        <f>P27-G53</f>
        <v>95</v>
      </c>
      <c r="H56" s="62"/>
      <c r="I56" s="62"/>
      <c r="J56" s="47">
        <f t="shared" si="9"/>
        <v>1957.69</v>
      </c>
      <c r="K56" s="64"/>
      <c r="M56" s="65"/>
      <c r="O56" s="76"/>
    </row>
    <row r="57" spans="1:17" ht="39.6" outlineLevel="1">
      <c r="A57" s="59" t="s">
        <v>566</v>
      </c>
      <c r="B57" s="60" t="s">
        <v>394</v>
      </c>
      <c r="C57" s="61" t="s">
        <v>395</v>
      </c>
      <c r="D57" s="62"/>
      <c r="E57" s="62"/>
      <c r="F57" s="62"/>
      <c r="G57" s="62"/>
      <c r="H57" s="67"/>
      <c r="I57" s="63"/>
      <c r="J57" s="47">
        <f>SUM(J58:J59)</f>
        <v>155.29000000000002</v>
      </c>
      <c r="K57" s="64">
        <f>J57+J121</f>
        <v>242.57000000000002</v>
      </c>
      <c r="M57" s="65"/>
      <c r="O57" s="76"/>
    </row>
    <row r="58" spans="1:17" outlineLevel="1">
      <c r="A58" s="59"/>
      <c r="B58" s="126" t="s">
        <v>561</v>
      </c>
      <c r="C58" s="61"/>
      <c r="D58" s="62">
        <f>M17*20+N17</f>
        <v>117.36</v>
      </c>
      <c r="E58" s="62">
        <f>O17-2*P17</f>
        <v>6.4</v>
      </c>
      <c r="F58" s="62">
        <f>M31/100</f>
        <v>0.03</v>
      </c>
      <c r="G58" s="62">
        <f>30</f>
        <v>30</v>
      </c>
      <c r="H58" s="67">
        <f>(N31/1000)*Q37</f>
        <v>0.12</v>
      </c>
      <c r="I58" s="62"/>
      <c r="J58" s="47">
        <f t="shared" si="8"/>
        <v>81.11</v>
      </c>
      <c r="K58" s="64"/>
      <c r="M58" s="65"/>
      <c r="O58" s="76"/>
    </row>
    <row r="59" spans="1:17" outlineLevel="1">
      <c r="A59" s="59"/>
      <c r="B59" s="126" t="s">
        <v>562</v>
      </c>
      <c r="C59" s="61"/>
      <c r="D59" s="62">
        <f>M18*20+N18</f>
        <v>107.33</v>
      </c>
      <c r="E59" s="62">
        <f>O18-2*P18</f>
        <v>6.4</v>
      </c>
      <c r="F59" s="62">
        <f>M31/100</f>
        <v>0.03</v>
      </c>
      <c r="G59" s="62">
        <f>30</f>
        <v>30</v>
      </c>
      <c r="H59" s="67">
        <f>(N31/1000)*Q37</f>
        <v>0.12</v>
      </c>
      <c r="I59" s="62"/>
      <c r="J59" s="47">
        <f t="shared" si="8"/>
        <v>74.180000000000007</v>
      </c>
      <c r="K59" s="64"/>
      <c r="M59" s="65"/>
      <c r="O59" s="76"/>
    </row>
    <row r="60" spans="1:17" ht="52.8" outlineLevel="1">
      <c r="A60" s="59" t="s">
        <v>567</v>
      </c>
      <c r="B60" s="60" t="s">
        <v>397</v>
      </c>
      <c r="C60" s="61" t="s">
        <v>395</v>
      </c>
      <c r="D60" s="62"/>
      <c r="E60" s="62"/>
      <c r="F60" s="62"/>
      <c r="G60" s="62"/>
      <c r="H60" s="67"/>
      <c r="I60" s="62"/>
      <c r="J60" s="47">
        <f>SUM(J61:J62)</f>
        <v>2888.67</v>
      </c>
      <c r="K60" s="64">
        <f>J60+J122</f>
        <v>4512.1000000000004</v>
      </c>
      <c r="M60" s="65"/>
      <c r="O60" s="76"/>
    </row>
    <row r="61" spans="1:17" outlineLevel="1">
      <c r="A61" s="59"/>
      <c r="B61" s="126" t="s">
        <v>561</v>
      </c>
      <c r="C61" s="61"/>
      <c r="D61" s="62">
        <f>M17*20+N17</f>
        <v>117.36</v>
      </c>
      <c r="E61" s="62">
        <f>O17-2*P17</f>
        <v>6.4</v>
      </c>
      <c r="F61" s="62">
        <f>M31/100</f>
        <v>0.03</v>
      </c>
      <c r="G61" s="62">
        <f>Q27-G58</f>
        <v>558</v>
      </c>
      <c r="H61" s="67">
        <f>(N31/1000)*Q37</f>
        <v>0.12</v>
      </c>
      <c r="I61" s="62"/>
      <c r="J61" s="47">
        <f t="shared" ref="J61:J62" si="10">TRUNC(PRODUCT(D61:H61),2)-I61</f>
        <v>1508.81</v>
      </c>
      <c r="K61" s="64"/>
      <c r="M61" s="65"/>
      <c r="O61" s="76"/>
    </row>
    <row r="62" spans="1:17" outlineLevel="1">
      <c r="A62" s="59"/>
      <c r="B62" s="126" t="s">
        <v>562</v>
      </c>
      <c r="C62" s="61"/>
      <c r="D62" s="62">
        <f>M18*20+N18</f>
        <v>107.33</v>
      </c>
      <c r="E62" s="62">
        <f>O18-2*P18</f>
        <v>6.4</v>
      </c>
      <c r="F62" s="62">
        <f>M31/100</f>
        <v>0.03</v>
      </c>
      <c r="G62" s="62">
        <f>Q27-G59</f>
        <v>558</v>
      </c>
      <c r="H62" s="67">
        <f>(N31/1000)*Q37</f>
        <v>0.12</v>
      </c>
      <c r="I62" s="62"/>
      <c r="J62" s="47">
        <f t="shared" si="10"/>
        <v>1379.86</v>
      </c>
      <c r="K62" s="64"/>
      <c r="M62" s="65"/>
      <c r="O62" s="76"/>
    </row>
    <row r="63" spans="1:17" outlineLevel="1">
      <c r="A63" s="68" t="s">
        <v>546</v>
      </c>
      <c r="B63" s="69" t="s">
        <v>161</v>
      </c>
      <c r="C63" s="70"/>
      <c r="D63" s="71"/>
      <c r="E63" s="71"/>
      <c r="F63" s="71"/>
      <c r="G63" s="71"/>
      <c r="H63" s="71"/>
      <c r="I63" s="71"/>
      <c r="J63" s="72"/>
      <c r="O63" s="76"/>
    </row>
    <row r="64" spans="1:17" outlineLevel="1">
      <c r="A64" s="73" t="s">
        <v>547</v>
      </c>
      <c r="B64" s="74" t="s">
        <v>400</v>
      </c>
      <c r="C64" s="75" t="s">
        <v>25</v>
      </c>
      <c r="D64" s="62"/>
      <c r="E64" s="62"/>
      <c r="F64" s="62"/>
      <c r="G64" s="62"/>
      <c r="H64" s="62"/>
      <c r="I64" s="62"/>
      <c r="J64" s="47">
        <f>SUM(J65:J66)</f>
        <v>1438.01</v>
      </c>
      <c r="K64" s="64">
        <f>J64+J124</f>
        <v>2246.17</v>
      </c>
      <c r="O64" s="76"/>
    </row>
    <row r="65" spans="1:15" outlineLevel="1">
      <c r="A65" s="73"/>
      <c r="B65" s="126" t="s">
        <v>561</v>
      </c>
      <c r="C65" s="61"/>
      <c r="D65" s="62">
        <f>M17*20+N17</f>
        <v>117.36</v>
      </c>
      <c r="E65" s="62">
        <f>O17-2*P17</f>
        <v>6.4</v>
      </c>
      <c r="F65" s="62"/>
      <c r="G65" s="62"/>
      <c r="H65" s="67"/>
      <c r="I65" s="62"/>
      <c r="J65" s="47">
        <f t="shared" ref="J65:J66" si="11">TRUNC(PRODUCT(D65:H65),2)-I65</f>
        <v>751.1</v>
      </c>
      <c r="K65" s="64"/>
      <c r="O65" s="76"/>
    </row>
    <row r="66" spans="1:15" outlineLevel="1">
      <c r="A66" s="73"/>
      <c r="B66" s="126" t="s">
        <v>562</v>
      </c>
      <c r="C66" s="61"/>
      <c r="D66" s="62">
        <f>M18*20+N18</f>
        <v>107.33</v>
      </c>
      <c r="E66" s="62">
        <f>O18-2*P18</f>
        <v>6.4</v>
      </c>
      <c r="F66" s="62"/>
      <c r="G66" s="62"/>
      <c r="H66" s="67"/>
      <c r="I66" s="62"/>
      <c r="J66" s="47">
        <f t="shared" si="11"/>
        <v>686.91</v>
      </c>
      <c r="K66" s="64"/>
      <c r="O66" s="76"/>
    </row>
    <row r="67" spans="1:15" ht="39.6" outlineLevel="1">
      <c r="A67" s="73" t="s">
        <v>548</v>
      </c>
      <c r="B67" s="74" t="s">
        <v>54</v>
      </c>
      <c r="C67" s="75" t="s">
        <v>55</v>
      </c>
      <c r="D67" s="62"/>
      <c r="E67" s="62"/>
      <c r="F67" s="62"/>
      <c r="G67" s="62"/>
      <c r="H67" s="62"/>
      <c r="I67" s="62"/>
      <c r="J67" s="47">
        <f>SUM(J68:J69)</f>
        <v>43.13</v>
      </c>
      <c r="K67" s="64">
        <f>J67+J125</f>
        <v>67.37</v>
      </c>
      <c r="O67" s="76"/>
    </row>
    <row r="68" spans="1:15" outlineLevel="1">
      <c r="A68" s="73"/>
      <c r="B68" s="126" t="s">
        <v>561</v>
      </c>
      <c r="C68" s="61"/>
      <c r="D68" s="62">
        <f>M17*20+N17</f>
        <v>117.36</v>
      </c>
      <c r="E68" s="62">
        <f>O17-2*P17</f>
        <v>6.4</v>
      </c>
      <c r="F68" s="62">
        <f>M31/100</f>
        <v>0.03</v>
      </c>
      <c r="G68" s="62"/>
      <c r="H68" s="67"/>
      <c r="I68" s="62"/>
      <c r="J68" s="47">
        <f t="shared" ref="J68:J69" si="12">TRUNC(PRODUCT(D68:H68),2)-I68</f>
        <v>22.53</v>
      </c>
      <c r="K68" s="64"/>
      <c r="O68" s="76"/>
    </row>
    <row r="69" spans="1:15" outlineLevel="1">
      <c r="A69" s="73"/>
      <c r="B69" s="126" t="s">
        <v>562</v>
      </c>
      <c r="C69" s="61"/>
      <c r="D69" s="62">
        <f>M18*20+N18</f>
        <v>107.33</v>
      </c>
      <c r="E69" s="62">
        <f>O18-2*P18</f>
        <v>6.4</v>
      </c>
      <c r="F69" s="62">
        <f>M31/100</f>
        <v>0.03</v>
      </c>
      <c r="G69" s="62"/>
      <c r="H69" s="67"/>
      <c r="I69" s="62"/>
      <c r="J69" s="47">
        <f t="shared" si="12"/>
        <v>20.6</v>
      </c>
      <c r="K69" s="64"/>
      <c r="O69" s="76"/>
    </row>
    <row r="70" spans="1:15" outlineLevel="1">
      <c r="A70" s="68" t="s">
        <v>549</v>
      </c>
      <c r="B70" s="69" t="s">
        <v>402</v>
      </c>
      <c r="C70" s="70"/>
      <c r="D70" s="71"/>
      <c r="E70" s="71"/>
      <c r="F70" s="71"/>
      <c r="G70" s="71"/>
      <c r="H70" s="71"/>
      <c r="I70" s="71"/>
      <c r="J70" s="72"/>
      <c r="O70" s="76"/>
    </row>
    <row r="71" spans="1:15" ht="52.8" outlineLevel="1">
      <c r="A71" s="73" t="s">
        <v>550</v>
      </c>
      <c r="B71" s="74" t="s">
        <v>60</v>
      </c>
      <c r="C71" s="75" t="s">
        <v>404</v>
      </c>
      <c r="D71" s="62"/>
      <c r="E71" s="62"/>
      <c r="F71" s="62"/>
      <c r="G71" s="62"/>
      <c r="H71" s="62"/>
      <c r="I71" s="62"/>
      <c r="J71" s="47">
        <f>SUM(J72:J73)</f>
        <v>674.06999999999994</v>
      </c>
      <c r="K71" s="64">
        <f>J71+J127</f>
        <v>1123.05</v>
      </c>
      <c r="O71" s="76"/>
    </row>
    <row r="72" spans="1:15" outlineLevel="1">
      <c r="A72" s="73"/>
      <c r="B72" s="126" t="s">
        <v>561</v>
      </c>
      <c r="C72" s="61"/>
      <c r="D72" s="62">
        <f>M17*20+N17</f>
        <v>117.36</v>
      </c>
      <c r="E72" s="62"/>
      <c r="F72" s="62"/>
      <c r="G72" s="62"/>
      <c r="H72" s="62">
        <f>M37+N37</f>
        <v>3</v>
      </c>
      <c r="I72" s="62"/>
      <c r="J72" s="47">
        <f t="shared" ref="J72:J73" si="13">TRUNC(PRODUCT(D72:H72),2)-I72</f>
        <v>352.08</v>
      </c>
      <c r="K72" s="64"/>
      <c r="O72" s="76"/>
    </row>
    <row r="73" spans="1:15" outlineLevel="1">
      <c r="A73" s="73"/>
      <c r="B73" s="126" t="s">
        <v>562</v>
      </c>
      <c r="C73" s="61"/>
      <c r="D73" s="62">
        <f>M18*20+N18</f>
        <v>107.33</v>
      </c>
      <c r="E73" s="62"/>
      <c r="F73" s="62"/>
      <c r="G73" s="62"/>
      <c r="H73" s="62">
        <f>M37+N37</f>
        <v>3</v>
      </c>
      <c r="I73" s="62"/>
      <c r="J73" s="47">
        <f t="shared" si="13"/>
        <v>321.99</v>
      </c>
      <c r="K73" s="64"/>
      <c r="O73" s="76"/>
    </row>
    <row r="74" spans="1:15" ht="26.4" outlineLevel="1">
      <c r="A74" s="73" t="s">
        <v>551</v>
      </c>
      <c r="B74" s="74" t="s">
        <v>64</v>
      </c>
      <c r="C74" s="75" t="s">
        <v>25</v>
      </c>
      <c r="D74" s="62"/>
      <c r="E74" s="62"/>
      <c r="F74" s="62"/>
      <c r="G74" s="62"/>
      <c r="H74" s="62"/>
      <c r="I74" s="62"/>
      <c r="J74" s="47">
        <f>SUM(J75:J76)</f>
        <v>25.6</v>
      </c>
      <c r="K74" s="64">
        <f>J74+J128</f>
        <v>35.200000000000003</v>
      </c>
      <c r="O74" s="76"/>
    </row>
    <row r="75" spans="1:15" outlineLevel="1">
      <c r="A75" s="73"/>
      <c r="B75" s="126" t="s">
        <v>561</v>
      </c>
      <c r="C75" s="61"/>
      <c r="D75" s="62">
        <v>2</v>
      </c>
      <c r="E75" s="62">
        <v>0.4</v>
      </c>
      <c r="F75" s="62"/>
      <c r="G75" s="62">
        <v>8</v>
      </c>
      <c r="H75" s="62">
        <f>Q30</f>
        <v>2</v>
      </c>
      <c r="I75" s="62"/>
      <c r="J75" s="47">
        <f>TRUNC(PRODUCT(D75:H75),2)-I75</f>
        <v>12.8</v>
      </c>
      <c r="K75" s="64"/>
      <c r="O75" s="76"/>
    </row>
    <row r="76" spans="1:15" outlineLevel="1">
      <c r="A76" s="73"/>
      <c r="B76" s="126" t="s">
        <v>562</v>
      </c>
      <c r="C76" s="61"/>
      <c r="D76" s="62">
        <v>2</v>
      </c>
      <c r="E76" s="62">
        <v>0.4</v>
      </c>
      <c r="F76" s="62"/>
      <c r="G76" s="62">
        <v>8</v>
      </c>
      <c r="H76" s="62">
        <f>Q31</f>
        <v>2</v>
      </c>
      <c r="I76" s="62"/>
      <c r="J76" s="47">
        <f t="shared" ref="J76" si="14">TRUNC(PRODUCT(D76:H76),2)-I76</f>
        <v>12.8</v>
      </c>
      <c r="K76" s="64"/>
      <c r="O76" s="76"/>
    </row>
    <row r="77" spans="1:15" ht="26.4" outlineLevel="1">
      <c r="A77" s="73" t="s">
        <v>568</v>
      </c>
      <c r="B77" s="74" t="s">
        <v>67</v>
      </c>
      <c r="C77" s="75" t="s">
        <v>68</v>
      </c>
      <c r="D77" s="62"/>
      <c r="E77" s="62"/>
      <c r="F77" s="62"/>
      <c r="G77" s="62"/>
      <c r="H77" s="62"/>
      <c r="I77" s="62"/>
      <c r="J77" s="47">
        <f>SUM(J78:J79)</f>
        <v>16</v>
      </c>
      <c r="K77" s="64">
        <f>J77+J129</f>
        <v>26</v>
      </c>
      <c r="O77" s="76"/>
    </row>
    <row r="78" spans="1:15" outlineLevel="1">
      <c r="A78" s="73"/>
      <c r="B78" s="126" t="s">
        <v>561</v>
      </c>
      <c r="C78" s="61"/>
      <c r="D78" s="62"/>
      <c r="E78" s="62"/>
      <c r="F78" s="62"/>
      <c r="G78" s="62"/>
      <c r="H78" s="62">
        <f>M40+N40+O40+P40</f>
        <v>8</v>
      </c>
      <c r="I78" s="62"/>
      <c r="J78" s="47">
        <f>TRUNC(PRODUCT(D78:H78),2)-I78</f>
        <v>8</v>
      </c>
      <c r="K78" s="64"/>
      <c r="O78" s="76"/>
    </row>
    <row r="79" spans="1:15" outlineLevel="1">
      <c r="A79" s="73"/>
      <c r="B79" s="126" t="s">
        <v>562</v>
      </c>
      <c r="C79" s="61"/>
      <c r="D79" s="62"/>
      <c r="E79" s="62"/>
      <c r="F79" s="62"/>
      <c r="G79" s="62"/>
      <c r="H79" s="62">
        <f>M41+N41+O41+P41</f>
        <v>8</v>
      </c>
      <c r="I79" s="62"/>
      <c r="J79" s="47">
        <f t="shared" ref="J79" si="15">TRUNC(PRODUCT(D79:H79),2)-I79</f>
        <v>8</v>
      </c>
      <c r="K79" s="64"/>
      <c r="O79" s="76"/>
    </row>
    <row r="80" spans="1:15" ht="26.4" outlineLevel="1">
      <c r="A80" s="73" t="s">
        <v>569</v>
      </c>
      <c r="B80" s="74" t="s">
        <v>408</v>
      </c>
      <c r="C80" s="75" t="s">
        <v>68</v>
      </c>
      <c r="D80" s="62"/>
      <c r="E80" s="62"/>
      <c r="F80" s="62"/>
      <c r="G80" s="62"/>
      <c r="H80" s="62"/>
      <c r="I80" s="62"/>
      <c r="J80" s="47">
        <f>SUM(J81:J82)</f>
        <v>102.4</v>
      </c>
      <c r="K80" s="64">
        <f>J80+J130</f>
        <v>145.60000000000002</v>
      </c>
      <c r="O80" s="76"/>
    </row>
    <row r="81" spans="1:15" outlineLevel="1">
      <c r="A81" s="73"/>
      <c r="B81" s="126" t="s">
        <v>561</v>
      </c>
      <c r="C81" s="61"/>
      <c r="D81" s="62"/>
      <c r="E81" s="62">
        <f>O17-2*P17</f>
        <v>6.4</v>
      </c>
      <c r="F81" s="62"/>
      <c r="G81" s="62">
        <f>Q30</f>
        <v>2</v>
      </c>
      <c r="H81" s="62">
        <f>1/0.25</f>
        <v>4</v>
      </c>
      <c r="I81" s="62"/>
      <c r="J81" s="47">
        <f>TRUNC(PRODUCT(D81:H81),2)-I81</f>
        <v>51.2</v>
      </c>
      <c r="K81" s="64"/>
      <c r="O81" s="76"/>
    </row>
    <row r="82" spans="1:15" outlineLevel="1">
      <c r="A82" s="73"/>
      <c r="B82" s="126" t="s">
        <v>562</v>
      </c>
      <c r="C82" s="61"/>
      <c r="D82" s="62"/>
      <c r="E82" s="62">
        <f>O18-2*P18</f>
        <v>6.4</v>
      </c>
      <c r="F82" s="62"/>
      <c r="G82" s="62">
        <f>Q31</f>
        <v>2</v>
      </c>
      <c r="H82" s="62">
        <f>1/0.25</f>
        <v>4</v>
      </c>
      <c r="I82" s="62"/>
      <c r="J82" s="47">
        <f t="shared" ref="J82" si="16">TRUNC(PRODUCT(D82:H82),2)-I82</f>
        <v>51.2</v>
      </c>
      <c r="K82" s="64"/>
      <c r="O82" s="76"/>
    </row>
    <row r="83" spans="1:15" ht="26.4" outlineLevel="1">
      <c r="A83" s="73" t="s">
        <v>409</v>
      </c>
      <c r="B83" s="74" t="s">
        <v>76</v>
      </c>
      <c r="C83" s="75" t="s">
        <v>68</v>
      </c>
      <c r="D83" s="62"/>
      <c r="E83" s="62"/>
      <c r="F83" s="62"/>
      <c r="G83" s="62"/>
      <c r="H83" s="62"/>
      <c r="I83" s="62"/>
      <c r="J83" s="47">
        <f>SUM(J84:J85)</f>
        <v>2</v>
      </c>
      <c r="K83" s="64">
        <f>J83+J133</f>
        <v>301.32</v>
      </c>
      <c r="O83" s="76"/>
    </row>
    <row r="84" spans="1:15" outlineLevel="1">
      <c r="A84" s="73"/>
      <c r="B84" s="126" t="s">
        <v>561</v>
      </c>
      <c r="C84" s="61"/>
      <c r="D84" s="62"/>
      <c r="E84" s="62"/>
      <c r="F84" s="62"/>
      <c r="G84" s="62"/>
      <c r="H84" s="62">
        <v>1</v>
      </c>
      <c r="I84" s="62"/>
      <c r="J84" s="47">
        <f>TRUNC(PRODUCT(D84:H84),2)-I84</f>
        <v>1</v>
      </c>
      <c r="K84" s="64"/>
      <c r="O84" s="76"/>
    </row>
    <row r="85" spans="1:15" outlineLevel="1">
      <c r="A85" s="73"/>
      <c r="B85" s="126" t="s">
        <v>562</v>
      </c>
      <c r="C85" s="61"/>
      <c r="D85" s="62"/>
      <c r="E85" s="62"/>
      <c r="F85" s="62"/>
      <c r="G85" s="62"/>
      <c r="H85" s="62">
        <v>1</v>
      </c>
      <c r="I85" s="62"/>
      <c r="J85" s="47">
        <f t="shared" ref="J85" si="17">TRUNC(PRODUCT(D85:H85),2)-I85</f>
        <v>1</v>
      </c>
      <c r="K85" s="64"/>
      <c r="O85" s="76"/>
    </row>
    <row r="86" spans="1:15" outlineLevel="1">
      <c r="A86" s="68" t="s">
        <v>552</v>
      </c>
      <c r="B86" s="69" t="s">
        <v>118</v>
      </c>
      <c r="C86" s="70"/>
      <c r="D86" s="71"/>
      <c r="E86" s="71"/>
      <c r="F86" s="71"/>
      <c r="G86" s="71"/>
      <c r="H86" s="71"/>
      <c r="I86" s="71"/>
      <c r="J86" s="72"/>
      <c r="O86" s="76"/>
    </row>
    <row r="87" spans="1:15" ht="66" outlineLevel="1">
      <c r="A87" s="59" t="s">
        <v>553</v>
      </c>
      <c r="B87" s="60" t="s">
        <v>121</v>
      </c>
      <c r="C87" s="61" t="s">
        <v>404</v>
      </c>
      <c r="D87" s="62"/>
      <c r="E87" s="62"/>
      <c r="F87" s="62"/>
      <c r="G87" s="62"/>
      <c r="H87" s="62"/>
      <c r="I87" s="62"/>
      <c r="J87" s="47">
        <f>SUM(J88:J89)</f>
        <v>449.38</v>
      </c>
      <c r="K87" s="64">
        <f>J87+J133</f>
        <v>748.7</v>
      </c>
      <c r="M87" s="65"/>
      <c r="O87" s="76"/>
    </row>
    <row r="88" spans="1:15" outlineLevel="1">
      <c r="A88" s="59"/>
      <c r="B88" s="126" t="s">
        <v>561</v>
      </c>
      <c r="C88" s="61"/>
      <c r="D88" s="62">
        <f>M17*20+N17</f>
        <v>117.36</v>
      </c>
      <c r="E88" s="62"/>
      <c r="F88" s="62"/>
      <c r="G88" s="62"/>
      <c r="H88" s="62">
        <f>O37</f>
        <v>2</v>
      </c>
      <c r="I88" s="62"/>
      <c r="J88" s="47">
        <f t="shared" ref="J88:J89" si="18">TRUNC(PRODUCT(D88:H88),2)-I88</f>
        <v>234.72</v>
      </c>
      <c r="K88" s="64"/>
      <c r="M88" s="65"/>
      <c r="O88" s="76"/>
    </row>
    <row r="89" spans="1:15" outlineLevel="1">
      <c r="A89" s="59"/>
      <c r="B89" s="126" t="s">
        <v>562</v>
      </c>
      <c r="C89" s="61"/>
      <c r="D89" s="62">
        <f>M18*20+N18</f>
        <v>107.33</v>
      </c>
      <c r="E89" s="62"/>
      <c r="F89" s="62"/>
      <c r="G89" s="62"/>
      <c r="H89" s="62">
        <f>O37</f>
        <v>2</v>
      </c>
      <c r="I89" s="62"/>
      <c r="J89" s="47">
        <f t="shared" si="18"/>
        <v>214.66</v>
      </c>
      <c r="K89" s="64"/>
      <c r="M89" s="65"/>
      <c r="O89" s="76"/>
    </row>
    <row r="90" spans="1:15" ht="39.6" outlineLevel="1">
      <c r="A90" s="59" t="s">
        <v>554</v>
      </c>
      <c r="B90" s="60" t="s">
        <v>124</v>
      </c>
      <c r="C90" s="61" t="s">
        <v>404</v>
      </c>
      <c r="D90" s="62"/>
      <c r="E90" s="62"/>
      <c r="F90" s="62"/>
      <c r="G90" s="62"/>
      <c r="H90" s="62"/>
      <c r="I90" s="62"/>
      <c r="J90" s="47">
        <f>SUM(J91:J92)</f>
        <v>449.38</v>
      </c>
      <c r="K90" s="64">
        <f>J90+J134</f>
        <v>748.7</v>
      </c>
      <c r="M90" s="65"/>
      <c r="O90" s="76"/>
    </row>
    <row r="91" spans="1:15" outlineLevel="1">
      <c r="A91" s="59"/>
      <c r="B91" s="126" t="s">
        <v>561</v>
      </c>
      <c r="C91" s="61"/>
      <c r="D91" s="62">
        <f>M17*20+N17</f>
        <v>117.36</v>
      </c>
      <c r="E91" s="62"/>
      <c r="F91" s="62"/>
      <c r="G91" s="62"/>
      <c r="H91" s="62">
        <f>P37</f>
        <v>2</v>
      </c>
      <c r="I91" s="62"/>
      <c r="J91" s="47">
        <f t="shared" ref="J91:J92" si="19">TRUNC(PRODUCT(D91:H91),2)-I91</f>
        <v>234.72</v>
      </c>
      <c r="K91" s="64"/>
      <c r="M91" s="65"/>
      <c r="O91" s="76"/>
    </row>
    <row r="92" spans="1:15" outlineLevel="1">
      <c r="A92" s="59"/>
      <c r="B92" s="126" t="s">
        <v>562</v>
      </c>
      <c r="C92" s="61"/>
      <c r="D92" s="62">
        <f>M18*20+N18</f>
        <v>107.33</v>
      </c>
      <c r="E92" s="62"/>
      <c r="F92" s="62"/>
      <c r="G92" s="62"/>
      <c r="H92" s="62">
        <f>P37</f>
        <v>2</v>
      </c>
      <c r="I92" s="62"/>
      <c r="J92" s="47">
        <f t="shared" si="19"/>
        <v>214.66</v>
      </c>
      <c r="K92" s="64"/>
      <c r="M92" s="65"/>
      <c r="O92" s="76"/>
    </row>
    <row r="93" spans="1:15" outlineLevel="1">
      <c r="A93" s="68" t="s">
        <v>570</v>
      </c>
      <c r="B93" s="69" t="s">
        <v>126</v>
      </c>
      <c r="C93" s="70"/>
      <c r="D93" s="71"/>
      <c r="E93" s="71"/>
      <c r="F93" s="71"/>
      <c r="G93" s="71"/>
      <c r="H93" s="71"/>
      <c r="I93" s="71"/>
      <c r="J93" s="72"/>
      <c r="O93" s="76"/>
    </row>
    <row r="94" spans="1:15" ht="39.6" outlineLevel="1">
      <c r="A94" s="59" t="s">
        <v>571</v>
      </c>
      <c r="B94" s="60" t="s">
        <v>129</v>
      </c>
      <c r="C94" s="61" t="s">
        <v>55</v>
      </c>
      <c r="D94" s="62"/>
      <c r="E94" s="62"/>
      <c r="F94" s="62"/>
      <c r="G94" s="62"/>
      <c r="H94" s="62"/>
      <c r="I94" s="62"/>
      <c r="J94" s="47">
        <f>SUM(J95:J96)</f>
        <v>29.554500000000001</v>
      </c>
      <c r="K94" s="64">
        <f>J94+J136</f>
        <v>49.6935</v>
      </c>
      <c r="M94" s="65"/>
      <c r="O94" s="76"/>
    </row>
    <row r="95" spans="1:15" outlineLevel="1">
      <c r="A95" s="59"/>
      <c r="B95" s="126" t="s">
        <v>561</v>
      </c>
      <c r="C95" s="61"/>
      <c r="D95" s="62">
        <f>M17*20+N17</f>
        <v>117.36</v>
      </c>
      <c r="E95" s="62">
        <f>M47</f>
        <v>1.5</v>
      </c>
      <c r="F95" s="62">
        <f>N47/100</f>
        <v>0.05</v>
      </c>
      <c r="G95" s="62"/>
      <c r="H95" s="62">
        <f>Q46</f>
        <v>2</v>
      </c>
      <c r="I95" s="62">
        <f>(2*(8.78*1.5*0.05))+(4*(3.6*1.5*0.05))</f>
        <v>2.3970000000000002</v>
      </c>
      <c r="J95" s="47">
        <f t="shared" ref="J95:J102" si="20">TRUNC(PRODUCT(D95:H95),2)-I95</f>
        <v>15.203000000000001</v>
      </c>
      <c r="K95" s="64"/>
      <c r="M95" s="65"/>
      <c r="O95" s="76"/>
    </row>
    <row r="96" spans="1:15" outlineLevel="1">
      <c r="A96" s="59"/>
      <c r="B96" s="126" t="s">
        <v>562</v>
      </c>
      <c r="C96" s="61"/>
      <c r="D96" s="62">
        <f>M18*20+N18</f>
        <v>107.33</v>
      </c>
      <c r="E96" s="62">
        <f>M47</f>
        <v>1.5</v>
      </c>
      <c r="F96" s="62">
        <f>N47/100</f>
        <v>0.05</v>
      </c>
      <c r="G96" s="62"/>
      <c r="H96" s="62">
        <f>Q47</f>
        <v>2</v>
      </c>
      <c r="I96" s="62">
        <f>(8.78*1.5*0.05)+(4*(3.6*1.5*0.05))</f>
        <v>1.7385000000000002</v>
      </c>
      <c r="J96" s="47">
        <f t="shared" si="20"/>
        <v>14.3515</v>
      </c>
      <c r="K96" s="64"/>
      <c r="M96" s="65"/>
      <c r="O96" s="76"/>
    </row>
    <row r="97" spans="1:18" ht="52.8" outlineLevel="1">
      <c r="A97" s="59" t="s">
        <v>572</v>
      </c>
      <c r="B97" s="60" t="s">
        <v>132</v>
      </c>
      <c r="C97" s="61" t="s">
        <v>68</v>
      </c>
      <c r="D97" s="62"/>
      <c r="E97" s="62"/>
      <c r="F97" s="62"/>
      <c r="G97" s="62"/>
      <c r="H97" s="62"/>
      <c r="I97" s="62"/>
      <c r="J97" s="47">
        <f>SUM(J98:J99)</f>
        <v>8</v>
      </c>
      <c r="K97" s="64">
        <f>J97+J137</f>
        <v>12</v>
      </c>
      <c r="M97" s="65"/>
      <c r="O97" s="76"/>
    </row>
    <row r="98" spans="1:18" outlineLevel="1">
      <c r="A98" s="59"/>
      <c r="B98" s="126" t="s">
        <v>561</v>
      </c>
      <c r="C98" s="61"/>
      <c r="D98" s="62"/>
      <c r="E98" s="62"/>
      <c r="F98" s="62"/>
      <c r="G98" s="62"/>
      <c r="H98" s="62">
        <f>O46</f>
        <v>4</v>
      </c>
      <c r="I98" s="62"/>
      <c r="J98" s="47">
        <f t="shared" ref="J98:J99" si="21">TRUNC(PRODUCT(D98:H98),2)-I98</f>
        <v>4</v>
      </c>
      <c r="K98" s="64"/>
      <c r="M98" s="65"/>
      <c r="O98" s="76"/>
    </row>
    <row r="99" spans="1:18" outlineLevel="1">
      <c r="A99" s="59"/>
      <c r="B99" s="126" t="s">
        <v>562</v>
      </c>
      <c r="C99" s="61"/>
      <c r="D99" s="62"/>
      <c r="E99" s="62"/>
      <c r="F99" s="62"/>
      <c r="G99" s="62"/>
      <c r="H99" s="62">
        <f>O47</f>
        <v>4</v>
      </c>
      <c r="I99" s="62"/>
      <c r="J99" s="47">
        <f t="shared" si="21"/>
        <v>4</v>
      </c>
      <c r="K99" s="64"/>
      <c r="M99" s="65"/>
      <c r="O99" s="76"/>
    </row>
    <row r="100" spans="1:18" ht="26.4" outlineLevel="1">
      <c r="A100" s="59" t="s">
        <v>573</v>
      </c>
      <c r="B100" s="60" t="s">
        <v>135</v>
      </c>
      <c r="C100" s="61" t="s">
        <v>25</v>
      </c>
      <c r="D100" s="62"/>
      <c r="E100" s="62"/>
      <c r="F100" s="62"/>
      <c r="G100" s="62"/>
      <c r="H100" s="62"/>
      <c r="I100" s="62"/>
      <c r="J100" s="47">
        <f>SUM(J101:J102)</f>
        <v>112.34</v>
      </c>
      <c r="K100" s="64">
        <f>J100+J138</f>
        <v>187.17000000000002</v>
      </c>
      <c r="M100" s="65"/>
      <c r="O100" s="76"/>
    </row>
    <row r="101" spans="1:18" outlineLevel="1">
      <c r="A101" s="73"/>
      <c r="B101" s="126" t="s">
        <v>561</v>
      </c>
      <c r="C101" s="61"/>
      <c r="D101" s="62">
        <f>M17*20+N17</f>
        <v>117.36</v>
      </c>
      <c r="E101" s="62">
        <f>P47/100</f>
        <v>0.25</v>
      </c>
      <c r="F101" s="62"/>
      <c r="G101" s="62"/>
      <c r="H101" s="62">
        <f>O37</f>
        <v>2</v>
      </c>
      <c r="I101" s="62"/>
      <c r="J101" s="47">
        <f t="shared" si="20"/>
        <v>58.68</v>
      </c>
      <c r="M101" s="65"/>
      <c r="O101" s="76"/>
    </row>
    <row r="102" spans="1:18" outlineLevel="1">
      <c r="A102" s="73"/>
      <c r="B102" s="126" t="s">
        <v>562</v>
      </c>
      <c r="C102" s="61"/>
      <c r="D102" s="62">
        <f>M18*20+N18</f>
        <v>107.33</v>
      </c>
      <c r="E102" s="62">
        <f>P47/100</f>
        <v>0.25</v>
      </c>
      <c r="F102" s="62"/>
      <c r="G102" s="62"/>
      <c r="H102" s="62">
        <f>O37</f>
        <v>2</v>
      </c>
      <c r="I102" s="62"/>
      <c r="J102" s="47">
        <f t="shared" si="20"/>
        <v>53.66</v>
      </c>
      <c r="M102" s="65"/>
      <c r="O102" s="76"/>
    </row>
    <row r="103" spans="1:18" outlineLevel="1">
      <c r="A103" s="120"/>
      <c r="B103" s="127"/>
      <c r="C103" s="128"/>
      <c r="D103" s="123"/>
      <c r="E103" s="123"/>
      <c r="F103" s="123"/>
      <c r="G103" s="123"/>
      <c r="H103" s="123"/>
      <c r="I103" s="123"/>
      <c r="J103" s="118"/>
      <c r="M103" s="65"/>
      <c r="O103" s="76"/>
    </row>
    <row r="104" spans="1:18" ht="27.6">
      <c r="A104" s="39" t="s">
        <v>574</v>
      </c>
      <c r="B104" s="40"/>
      <c r="C104" s="40"/>
      <c r="D104" s="53"/>
      <c r="E104" s="53"/>
      <c r="F104" s="53"/>
      <c r="G104" s="53"/>
      <c r="H104" s="53"/>
      <c r="I104" s="53"/>
      <c r="J104" s="41"/>
      <c r="M104" s="77" t="s">
        <v>411</v>
      </c>
      <c r="N104" s="77" t="s">
        <v>412</v>
      </c>
      <c r="O104" s="78" t="s">
        <v>413</v>
      </c>
      <c r="P104" s="78" t="s">
        <v>414</v>
      </c>
      <c r="Q104" s="77" t="s">
        <v>415</v>
      </c>
    </row>
    <row r="105" spans="1:18" outlineLevel="1">
      <c r="A105" s="54" t="s">
        <v>416</v>
      </c>
      <c r="B105" s="55" t="s">
        <v>80</v>
      </c>
      <c r="C105" s="56"/>
      <c r="D105" s="57"/>
      <c r="E105" s="57"/>
      <c r="F105" s="57"/>
      <c r="G105" s="57"/>
      <c r="H105" s="57"/>
      <c r="I105" s="57"/>
      <c r="J105" s="58"/>
      <c r="M105" s="79">
        <v>7</v>
      </c>
      <c r="N105" s="79">
        <v>9.66</v>
      </c>
      <c r="O105" s="80">
        <v>6</v>
      </c>
      <c r="P105" s="79">
        <v>0.3</v>
      </c>
      <c r="Q105" s="79">
        <v>1.5</v>
      </c>
      <c r="R105" s="65"/>
    </row>
    <row r="106" spans="1:18" ht="39.6" outlineLevel="1">
      <c r="A106" s="42" t="s">
        <v>417</v>
      </c>
      <c r="B106" s="60" t="s">
        <v>83</v>
      </c>
      <c r="C106" s="61" t="s">
        <v>55</v>
      </c>
      <c r="D106" s="62">
        <f>M105*20+N105</f>
        <v>149.66</v>
      </c>
      <c r="E106" s="62">
        <f>O105</f>
        <v>6</v>
      </c>
      <c r="F106" s="62">
        <f>M107/100</f>
        <v>0.33</v>
      </c>
      <c r="G106" s="62"/>
      <c r="H106" s="62"/>
      <c r="I106" s="62"/>
      <c r="J106" s="47">
        <f t="shared" ref="J106:J108" si="22">TRUNC(PRODUCT(D106:H106),2)-I106</f>
        <v>296.32</v>
      </c>
      <c r="M106" s="81" t="s">
        <v>418</v>
      </c>
      <c r="N106" s="81" t="s">
        <v>419</v>
      </c>
      <c r="O106" s="82" t="s">
        <v>420</v>
      </c>
      <c r="P106" s="81"/>
      <c r="Q106" s="81"/>
    </row>
    <row r="107" spans="1:18" ht="26.4" outlineLevel="1">
      <c r="A107" s="42" t="s">
        <v>421</v>
      </c>
      <c r="B107" s="60" t="s">
        <v>86</v>
      </c>
      <c r="C107" s="61" t="s">
        <v>25</v>
      </c>
      <c r="D107" s="62">
        <f>M105*20+N105</f>
        <v>149.66</v>
      </c>
      <c r="E107" s="62">
        <f>O105</f>
        <v>6</v>
      </c>
      <c r="F107" s="62"/>
      <c r="G107" s="62"/>
      <c r="H107" s="62"/>
      <c r="I107" s="62"/>
      <c r="J107" s="47">
        <f t="shared" si="22"/>
        <v>897.96</v>
      </c>
      <c r="M107" s="83">
        <v>33</v>
      </c>
      <c r="N107" s="83">
        <v>15</v>
      </c>
      <c r="O107" s="84">
        <v>15</v>
      </c>
      <c r="P107" s="79"/>
      <c r="Q107" s="79"/>
    </row>
    <row r="108" spans="1:18" ht="39.6" outlineLevel="1">
      <c r="A108" s="42" t="s">
        <v>422</v>
      </c>
      <c r="B108" s="60" t="s">
        <v>34</v>
      </c>
      <c r="C108" s="61" t="s">
        <v>391</v>
      </c>
      <c r="D108" s="62">
        <f>M105*20+N105</f>
        <v>149.66</v>
      </c>
      <c r="E108" s="62">
        <f>O105</f>
        <v>6</v>
      </c>
      <c r="F108" s="62">
        <f>M107/100</f>
        <v>0.33</v>
      </c>
      <c r="G108" s="62">
        <f>M109</f>
        <v>10</v>
      </c>
      <c r="H108" s="62">
        <f>N109</f>
        <v>1.3</v>
      </c>
      <c r="I108" s="62"/>
      <c r="J108" s="47">
        <f t="shared" si="22"/>
        <v>3852.24</v>
      </c>
      <c r="M108" s="81" t="s">
        <v>423</v>
      </c>
      <c r="N108" s="81" t="s">
        <v>424</v>
      </c>
      <c r="O108" s="82" t="s">
        <v>425</v>
      </c>
      <c r="P108" s="81" t="s">
        <v>426</v>
      </c>
      <c r="Q108" s="81" t="s">
        <v>427</v>
      </c>
    </row>
    <row r="109" spans="1:18" outlineLevel="1">
      <c r="A109" s="54" t="s">
        <v>428</v>
      </c>
      <c r="B109" s="55" t="s">
        <v>429</v>
      </c>
      <c r="C109" s="56"/>
      <c r="D109" s="57"/>
      <c r="E109" s="57"/>
      <c r="F109" s="57"/>
      <c r="G109" s="57"/>
      <c r="H109" s="57"/>
      <c r="I109" s="57"/>
      <c r="J109" s="58"/>
      <c r="M109" s="79">
        <v>10</v>
      </c>
      <c r="N109" s="79">
        <v>1.3</v>
      </c>
      <c r="O109" s="80">
        <v>10</v>
      </c>
      <c r="P109" s="85">
        <v>125</v>
      </c>
      <c r="Q109" s="79">
        <v>588</v>
      </c>
    </row>
    <row r="110" spans="1:18" ht="41.4" outlineLevel="1">
      <c r="A110" s="42" t="s">
        <v>430</v>
      </c>
      <c r="B110" s="60" t="s">
        <v>83</v>
      </c>
      <c r="C110" s="61" t="s">
        <v>55</v>
      </c>
      <c r="D110" s="62">
        <f>M105*20+N105</f>
        <v>149.66</v>
      </c>
      <c r="E110" s="62">
        <f>O105-2*P105</f>
        <v>5.4</v>
      </c>
      <c r="F110" s="62">
        <f>O107/100</f>
        <v>0.15</v>
      </c>
      <c r="G110" s="62"/>
      <c r="H110" s="62"/>
      <c r="I110" s="62"/>
      <c r="J110" s="47">
        <f t="shared" ref="J110:J112" si="23">TRUNC(PRODUCT(D110:H110),2)-I110</f>
        <v>121.22</v>
      </c>
      <c r="M110" s="81" t="s">
        <v>431</v>
      </c>
      <c r="N110" s="81" t="s">
        <v>432</v>
      </c>
      <c r="O110" s="82" t="s">
        <v>433</v>
      </c>
      <c r="P110" s="81" t="s">
        <v>434</v>
      </c>
      <c r="Q110" s="81" t="s">
        <v>435</v>
      </c>
    </row>
    <row r="111" spans="1:18" ht="39.6" outlineLevel="1">
      <c r="A111" s="42" t="s">
        <v>436</v>
      </c>
      <c r="B111" s="60" t="s">
        <v>34</v>
      </c>
      <c r="C111" s="61" t="s">
        <v>391</v>
      </c>
      <c r="D111" s="62">
        <f>M105*20+N105</f>
        <v>149.66</v>
      </c>
      <c r="E111" s="62">
        <f>O105-2*P105</f>
        <v>5.4</v>
      </c>
      <c r="F111" s="62">
        <f>O107/100</f>
        <v>0.15</v>
      </c>
      <c r="G111" s="62">
        <f>O109</f>
        <v>10</v>
      </c>
      <c r="H111" s="62">
        <f>N109</f>
        <v>1.3</v>
      </c>
      <c r="I111" s="62"/>
      <c r="J111" s="47">
        <f t="shared" si="23"/>
        <v>1575.91</v>
      </c>
      <c r="M111" s="86">
        <v>3</v>
      </c>
      <c r="N111" s="86">
        <v>2400</v>
      </c>
      <c r="O111" s="87">
        <v>2.5</v>
      </c>
      <c r="P111" s="86">
        <v>0.4</v>
      </c>
      <c r="Q111" s="86">
        <v>2</v>
      </c>
    </row>
    <row r="112" spans="1:18" ht="39.6" outlineLevel="1">
      <c r="A112" s="42" t="s">
        <v>437</v>
      </c>
      <c r="B112" s="60" t="s">
        <v>438</v>
      </c>
      <c r="C112" s="61" t="s">
        <v>55</v>
      </c>
      <c r="D112" s="62">
        <f>M105*20+N105</f>
        <v>149.66</v>
      </c>
      <c r="E112" s="62">
        <f>O105-2*P105</f>
        <v>5.4</v>
      </c>
      <c r="F112" s="62">
        <f>O107/100</f>
        <v>0.15</v>
      </c>
      <c r="G112" s="62"/>
      <c r="H112" s="62"/>
      <c r="I112" s="62"/>
      <c r="J112" s="47">
        <f t="shared" si="23"/>
        <v>121.22</v>
      </c>
      <c r="K112" s="64"/>
      <c r="M112" s="88" t="s">
        <v>439</v>
      </c>
      <c r="N112" s="81" t="s">
        <v>440</v>
      </c>
      <c r="O112" s="66" t="s">
        <v>441</v>
      </c>
      <c r="P112" s="24" t="s">
        <v>442</v>
      </c>
      <c r="Q112" s="24" t="s">
        <v>443</v>
      </c>
    </row>
    <row r="113" spans="1:17" outlineLevel="1">
      <c r="A113" s="54" t="s">
        <v>444</v>
      </c>
      <c r="B113" s="55" t="s">
        <v>96</v>
      </c>
      <c r="C113" s="56"/>
      <c r="D113" s="57"/>
      <c r="E113" s="57"/>
      <c r="F113" s="57"/>
      <c r="G113" s="57"/>
      <c r="H113" s="57"/>
      <c r="I113" s="57"/>
      <c r="J113" s="58"/>
      <c r="M113" s="89">
        <v>1</v>
      </c>
      <c r="N113" s="89">
        <v>2</v>
      </c>
      <c r="O113" s="90">
        <v>2</v>
      </c>
      <c r="P113" s="89">
        <v>2</v>
      </c>
      <c r="Q113" s="89">
        <v>0.05</v>
      </c>
    </row>
    <row r="114" spans="1:17" ht="41.4" outlineLevel="1">
      <c r="A114" s="42" t="s">
        <v>445</v>
      </c>
      <c r="B114" s="60" t="s">
        <v>83</v>
      </c>
      <c r="C114" s="61" t="s">
        <v>55</v>
      </c>
      <c r="D114" s="62">
        <f>M105*20+N105</f>
        <v>149.66</v>
      </c>
      <c r="E114" s="62">
        <f>O105-2*P105</f>
        <v>5.4</v>
      </c>
      <c r="F114" s="62">
        <f>N107/100</f>
        <v>0.15</v>
      </c>
      <c r="G114" s="62"/>
      <c r="H114" s="62"/>
      <c r="I114" s="62"/>
      <c r="J114" s="47">
        <f t="shared" ref="J114:J116" si="24">TRUNC(PRODUCT(D114:H114),2)-I114</f>
        <v>121.22</v>
      </c>
      <c r="M114" s="82" t="s">
        <v>446</v>
      </c>
      <c r="N114" s="82" t="s">
        <v>447</v>
      </c>
      <c r="O114" s="82" t="s">
        <v>448</v>
      </c>
      <c r="P114" s="82" t="s">
        <v>449</v>
      </c>
      <c r="Q114" s="82" t="s">
        <v>450</v>
      </c>
    </row>
    <row r="115" spans="1:17" ht="39.6" outlineLevel="1">
      <c r="A115" s="42" t="s">
        <v>451</v>
      </c>
      <c r="B115" s="60" t="s">
        <v>34</v>
      </c>
      <c r="C115" s="61" t="s">
        <v>391</v>
      </c>
      <c r="D115" s="62">
        <f>M105*20+N105</f>
        <v>149.66</v>
      </c>
      <c r="E115" s="62">
        <f>O105-2*P105</f>
        <v>5.4</v>
      </c>
      <c r="F115" s="62">
        <f>N107/100</f>
        <v>0.15</v>
      </c>
      <c r="G115" s="62">
        <f>O109</f>
        <v>10</v>
      </c>
      <c r="H115" s="62">
        <f>N109</f>
        <v>1.3</v>
      </c>
      <c r="I115" s="62"/>
      <c r="J115" s="47">
        <f t="shared" si="24"/>
        <v>1575.91</v>
      </c>
      <c r="M115" s="86">
        <v>2</v>
      </c>
      <c r="N115" s="86">
        <f>Q111*2</f>
        <v>4</v>
      </c>
      <c r="O115" s="87"/>
      <c r="P115" s="86">
        <v>4</v>
      </c>
      <c r="Q115" s="86">
        <v>15</v>
      </c>
    </row>
    <row r="116" spans="1:17" ht="39.6" outlineLevel="1">
      <c r="A116" s="42" t="s">
        <v>452</v>
      </c>
      <c r="B116" s="60" t="s">
        <v>438</v>
      </c>
      <c r="C116" s="61" t="s">
        <v>55</v>
      </c>
      <c r="D116" s="62">
        <f>M105*20+N105</f>
        <v>149.66</v>
      </c>
      <c r="E116" s="62">
        <f>O105-2*P105</f>
        <v>5.4</v>
      </c>
      <c r="F116" s="62">
        <f>N107/100</f>
        <v>0.15</v>
      </c>
      <c r="G116" s="62"/>
      <c r="H116" s="62"/>
      <c r="I116" s="62"/>
      <c r="J116" s="47">
        <f t="shared" si="24"/>
        <v>121.22</v>
      </c>
      <c r="K116" s="64"/>
      <c r="M116" s="88" t="s">
        <v>453</v>
      </c>
      <c r="N116" s="81" t="s">
        <v>454</v>
      </c>
      <c r="O116" s="82" t="s">
        <v>455</v>
      </c>
      <c r="P116" s="81" t="s">
        <v>456</v>
      </c>
      <c r="Q116" s="82" t="s">
        <v>563</v>
      </c>
    </row>
    <row r="117" spans="1:17" outlineLevel="1">
      <c r="A117" s="54" t="s">
        <v>458</v>
      </c>
      <c r="B117" s="55" t="s">
        <v>389</v>
      </c>
      <c r="C117" s="56"/>
      <c r="D117" s="57"/>
      <c r="E117" s="57"/>
      <c r="F117" s="57"/>
      <c r="G117" s="57"/>
      <c r="H117" s="57"/>
      <c r="I117" s="57"/>
      <c r="J117" s="58"/>
      <c r="M117" s="91">
        <f>Q105</f>
        <v>1.5</v>
      </c>
      <c r="N117" s="91">
        <v>5</v>
      </c>
      <c r="O117" s="92">
        <v>4</v>
      </c>
      <c r="P117" s="91">
        <v>25</v>
      </c>
      <c r="Q117" s="91">
        <v>2</v>
      </c>
    </row>
    <row r="118" spans="1:17" ht="26.4" outlineLevel="1">
      <c r="A118" s="59" t="s">
        <v>459</v>
      </c>
      <c r="B118" s="60" t="s">
        <v>103</v>
      </c>
      <c r="C118" s="61" t="s">
        <v>55</v>
      </c>
      <c r="D118" s="62">
        <f>M105*20+N105</f>
        <v>149.66</v>
      </c>
      <c r="E118" s="62">
        <f>O105-2*P105</f>
        <v>5.4</v>
      </c>
      <c r="F118" s="62">
        <f>M111/100</f>
        <v>0.03</v>
      </c>
      <c r="G118" s="62"/>
      <c r="H118" s="63"/>
      <c r="I118" s="63"/>
      <c r="J118" s="47">
        <f>TRUNC(PRODUCT(D118:H118),2)-I118</f>
        <v>24.24</v>
      </c>
      <c r="M118" s="65"/>
      <c r="O118" s="76"/>
    </row>
    <row r="119" spans="1:17" ht="39.6" outlineLevel="1">
      <c r="A119" s="59" t="s">
        <v>460</v>
      </c>
      <c r="B119" s="60" t="s">
        <v>34</v>
      </c>
      <c r="C119" s="61" t="s">
        <v>391</v>
      </c>
      <c r="D119" s="62">
        <f>M105*20+N105</f>
        <v>149.66</v>
      </c>
      <c r="E119" s="62">
        <f>O105-2*P105</f>
        <v>5.4</v>
      </c>
      <c r="F119" s="62">
        <f>M111/100</f>
        <v>0.03</v>
      </c>
      <c r="G119" s="62">
        <f>30</f>
        <v>30</v>
      </c>
      <c r="H119" s="63"/>
      <c r="I119" s="63"/>
      <c r="J119" s="47">
        <f t="shared" ref="J119:J122" si="25">TRUNC(PRODUCT(D119:H119),2)-I119</f>
        <v>727.34</v>
      </c>
      <c r="M119" s="65"/>
      <c r="O119" s="76"/>
    </row>
    <row r="120" spans="1:17" ht="39.6" outlineLevel="1">
      <c r="A120" s="59" t="s">
        <v>461</v>
      </c>
      <c r="B120" s="60" t="s">
        <v>38</v>
      </c>
      <c r="C120" s="61" t="s">
        <v>391</v>
      </c>
      <c r="D120" s="62">
        <f>M105*20+N105</f>
        <v>149.66</v>
      </c>
      <c r="E120" s="62">
        <f>O105-2*P105</f>
        <v>5.4</v>
      </c>
      <c r="F120" s="62">
        <f>M111/100</f>
        <v>0.03</v>
      </c>
      <c r="G120" s="62">
        <f>P109-G119</f>
        <v>95</v>
      </c>
      <c r="H120" s="62"/>
      <c r="I120" s="62"/>
      <c r="J120" s="47">
        <f t="shared" si="25"/>
        <v>2303.2600000000002</v>
      </c>
      <c r="M120" s="65"/>
      <c r="O120" s="76"/>
    </row>
    <row r="121" spans="1:17" ht="39.6" outlineLevel="1">
      <c r="A121" s="59" t="s">
        <v>462</v>
      </c>
      <c r="B121" s="60" t="s">
        <v>394</v>
      </c>
      <c r="C121" s="61" t="s">
        <v>395</v>
      </c>
      <c r="D121" s="62">
        <f>M105*20+N105</f>
        <v>149.66</v>
      </c>
      <c r="E121" s="62">
        <f>O105-2*P105</f>
        <v>5.4</v>
      </c>
      <c r="F121" s="62">
        <f>M111/100</f>
        <v>0.03</v>
      </c>
      <c r="G121" s="62">
        <f>30</f>
        <v>30</v>
      </c>
      <c r="H121" s="67">
        <f>(N111/1000)*Q113</f>
        <v>0.12</v>
      </c>
      <c r="I121" s="63"/>
      <c r="J121" s="47">
        <f t="shared" si="25"/>
        <v>87.28</v>
      </c>
      <c r="M121" s="65"/>
      <c r="O121" s="76"/>
    </row>
    <row r="122" spans="1:17" ht="52.8" outlineLevel="1">
      <c r="A122" s="59" t="s">
        <v>463</v>
      </c>
      <c r="B122" s="60" t="s">
        <v>397</v>
      </c>
      <c r="C122" s="61" t="s">
        <v>395</v>
      </c>
      <c r="D122" s="62">
        <f>M105*20+N105</f>
        <v>149.66</v>
      </c>
      <c r="E122" s="62">
        <f>O105-2*P105</f>
        <v>5.4</v>
      </c>
      <c r="F122" s="62">
        <f>M111/100</f>
        <v>0.03</v>
      </c>
      <c r="G122" s="62">
        <f>Q109-G121</f>
        <v>558</v>
      </c>
      <c r="H122" s="67">
        <f>(N111/1000)*Q113</f>
        <v>0.12</v>
      </c>
      <c r="I122" s="62"/>
      <c r="J122" s="47">
        <f t="shared" si="25"/>
        <v>1623.43</v>
      </c>
      <c r="M122" s="65"/>
      <c r="O122" s="76"/>
    </row>
    <row r="123" spans="1:17" outlineLevel="1">
      <c r="A123" s="68" t="s">
        <v>464</v>
      </c>
      <c r="B123" s="69" t="s">
        <v>161</v>
      </c>
      <c r="C123" s="70"/>
      <c r="D123" s="71"/>
      <c r="E123" s="71"/>
      <c r="F123" s="71"/>
      <c r="G123" s="71"/>
      <c r="H123" s="71"/>
      <c r="I123" s="71"/>
      <c r="J123" s="72"/>
      <c r="O123" s="76"/>
    </row>
    <row r="124" spans="1:17" outlineLevel="1">
      <c r="A124" s="73" t="s">
        <v>465</v>
      </c>
      <c r="B124" s="74" t="s">
        <v>400</v>
      </c>
      <c r="C124" s="75" t="s">
        <v>25</v>
      </c>
      <c r="D124" s="62">
        <f>M105*20+N105</f>
        <v>149.66</v>
      </c>
      <c r="E124" s="62">
        <f>O105-2*P105</f>
        <v>5.4</v>
      </c>
      <c r="F124" s="62"/>
      <c r="G124" s="62"/>
      <c r="H124" s="62"/>
      <c r="I124" s="62"/>
      <c r="J124" s="47">
        <f t="shared" ref="J124:J125" si="26">TRUNC(PRODUCT(D124:H124),2)-I124</f>
        <v>808.16</v>
      </c>
      <c r="O124" s="76"/>
    </row>
    <row r="125" spans="1:17" ht="39.6" outlineLevel="1">
      <c r="A125" s="73" t="s">
        <v>466</v>
      </c>
      <c r="B125" s="74" t="s">
        <v>54</v>
      </c>
      <c r="C125" s="75" t="s">
        <v>55</v>
      </c>
      <c r="D125" s="62">
        <f>M105*20+N105</f>
        <v>149.66</v>
      </c>
      <c r="E125" s="62">
        <f>O105-2*P105</f>
        <v>5.4</v>
      </c>
      <c r="F125" s="62">
        <f>M111/100</f>
        <v>0.03</v>
      </c>
      <c r="G125" s="62"/>
      <c r="H125" s="62"/>
      <c r="I125" s="62"/>
      <c r="J125" s="47">
        <f t="shared" si="26"/>
        <v>24.24</v>
      </c>
      <c r="K125" s="64"/>
      <c r="O125" s="76"/>
    </row>
    <row r="126" spans="1:17" outlineLevel="1">
      <c r="A126" s="68" t="s">
        <v>467</v>
      </c>
      <c r="B126" s="69" t="s">
        <v>402</v>
      </c>
      <c r="C126" s="70"/>
      <c r="D126" s="71"/>
      <c r="E126" s="71"/>
      <c r="F126" s="71"/>
      <c r="G126" s="71"/>
      <c r="H126" s="71"/>
      <c r="I126" s="71"/>
      <c r="J126" s="72"/>
      <c r="O126" s="76"/>
    </row>
    <row r="127" spans="1:17" ht="52.8" outlineLevel="1">
      <c r="A127" s="73" t="s">
        <v>468</v>
      </c>
      <c r="B127" s="74" t="s">
        <v>60</v>
      </c>
      <c r="C127" s="75" t="s">
        <v>404</v>
      </c>
      <c r="D127" s="62">
        <f>M105*20+N105</f>
        <v>149.66</v>
      </c>
      <c r="E127" s="62"/>
      <c r="F127" s="62"/>
      <c r="G127" s="62"/>
      <c r="H127" s="62">
        <f>M113+N113</f>
        <v>3</v>
      </c>
      <c r="I127" s="62"/>
      <c r="J127" s="47">
        <f t="shared" ref="J127:J131" si="27">TRUNC(PRODUCT(D127:H127),2)-I127</f>
        <v>448.98</v>
      </c>
      <c r="O127" s="76"/>
    </row>
    <row r="128" spans="1:17" ht="26.4" outlineLevel="1">
      <c r="A128" s="73" t="s">
        <v>469</v>
      </c>
      <c r="B128" s="74" t="s">
        <v>64</v>
      </c>
      <c r="C128" s="75" t="s">
        <v>25</v>
      </c>
      <c r="D128" s="62">
        <v>2</v>
      </c>
      <c r="E128" s="62">
        <f>P111</f>
        <v>0.4</v>
      </c>
      <c r="F128" s="62"/>
      <c r="G128" s="62">
        <v>6</v>
      </c>
      <c r="H128" s="62">
        <f>Q111</f>
        <v>2</v>
      </c>
      <c r="I128" s="62"/>
      <c r="J128" s="47">
        <f t="shared" si="27"/>
        <v>9.6</v>
      </c>
      <c r="O128" s="76"/>
    </row>
    <row r="129" spans="1:18" ht="26.4" outlineLevel="1">
      <c r="A129" s="73" t="s">
        <v>470</v>
      </c>
      <c r="B129" s="74" t="s">
        <v>67</v>
      </c>
      <c r="C129" s="75" t="s">
        <v>68</v>
      </c>
      <c r="D129" s="62"/>
      <c r="E129" s="62"/>
      <c r="F129" s="62"/>
      <c r="G129" s="62"/>
      <c r="H129" s="62">
        <f>M115+N115+O115+P115</f>
        <v>10</v>
      </c>
      <c r="I129" s="62"/>
      <c r="J129" s="47">
        <f t="shared" si="27"/>
        <v>10</v>
      </c>
      <c r="O129" s="76"/>
    </row>
    <row r="130" spans="1:18" ht="26.4" outlineLevel="1">
      <c r="A130" s="73" t="s">
        <v>471</v>
      </c>
      <c r="B130" s="74" t="s">
        <v>408</v>
      </c>
      <c r="C130" s="75" t="s">
        <v>68</v>
      </c>
      <c r="D130" s="62"/>
      <c r="E130" s="62">
        <f>O105-2*P105</f>
        <v>5.4</v>
      </c>
      <c r="F130" s="62"/>
      <c r="G130" s="62">
        <f>Q111</f>
        <v>2</v>
      </c>
      <c r="H130" s="62">
        <f>1/0.25</f>
        <v>4</v>
      </c>
      <c r="I130" s="62"/>
      <c r="J130" s="47">
        <f t="shared" si="27"/>
        <v>43.2</v>
      </c>
      <c r="O130" s="76"/>
    </row>
    <row r="131" spans="1:18" ht="26.4" outlineLevel="1">
      <c r="A131" s="73" t="s">
        <v>409</v>
      </c>
      <c r="B131" s="74" t="s">
        <v>76</v>
      </c>
      <c r="C131" s="75" t="s">
        <v>68</v>
      </c>
      <c r="D131" s="62"/>
      <c r="E131" s="62"/>
      <c r="F131" s="62"/>
      <c r="G131" s="62"/>
      <c r="H131" s="62">
        <v>2</v>
      </c>
      <c r="I131" s="62"/>
      <c r="J131" s="47">
        <f t="shared" si="27"/>
        <v>2</v>
      </c>
      <c r="K131" s="64">
        <f>J131+J204</f>
        <v>2</v>
      </c>
      <c r="O131" s="76"/>
    </row>
    <row r="132" spans="1:18" outlineLevel="1">
      <c r="A132" s="68" t="s">
        <v>472</v>
      </c>
      <c r="B132" s="69" t="s">
        <v>118</v>
      </c>
      <c r="C132" s="70"/>
      <c r="D132" s="71"/>
      <c r="E132" s="71"/>
      <c r="F132" s="71"/>
      <c r="G132" s="71"/>
      <c r="H132" s="71"/>
      <c r="I132" s="71"/>
      <c r="J132" s="72"/>
      <c r="O132" s="76"/>
    </row>
    <row r="133" spans="1:18" ht="66" outlineLevel="1">
      <c r="A133" s="59" t="s">
        <v>473</v>
      </c>
      <c r="B133" s="60" t="s">
        <v>121</v>
      </c>
      <c r="C133" s="61" t="s">
        <v>404</v>
      </c>
      <c r="D133" s="62">
        <f>M105*20+N105</f>
        <v>149.66</v>
      </c>
      <c r="E133" s="62"/>
      <c r="F133" s="62"/>
      <c r="G133" s="62"/>
      <c r="H133" s="62">
        <f>O113</f>
        <v>2</v>
      </c>
      <c r="I133" s="62"/>
      <c r="J133" s="47">
        <f t="shared" ref="J133:J134" si="28">TRUNC(PRODUCT(D133:H133),2)-I133</f>
        <v>299.32</v>
      </c>
      <c r="M133" s="65"/>
      <c r="O133" s="76"/>
    </row>
    <row r="134" spans="1:18" ht="39.6" outlineLevel="1">
      <c r="A134" s="59" t="s">
        <v>474</v>
      </c>
      <c r="B134" s="60" t="s">
        <v>124</v>
      </c>
      <c r="C134" s="61" t="s">
        <v>404</v>
      </c>
      <c r="D134" s="62">
        <f>M105*20+N105</f>
        <v>149.66</v>
      </c>
      <c r="E134" s="62"/>
      <c r="F134" s="62"/>
      <c r="G134" s="62"/>
      <c r="H134" s="62">
        <f>P113</f>
        <v>2</v>
      </c>
      <c r="I134" s="62"/>
      <c r="J134" s="47">
        <f t="shared" si="28"/>
        <v>299.32</v>
      </c>
      <c r="M134" s="65"/>
      <c r="O134" s="76"/>
    </row>
    <row r="135" spans="1:18" outlineLevel="1">
      <c r="A135" s="68" t="s">
        <v>475</v>
      </c>
      <c r="B135" s="69" t="s">
        <v>126</v>
      </c>
      <c r="C135" s="70"/>
      <c r="D135" s="71"/>
      <c r="E135" s="71"/>
      <c r="F135" s="71"/>
      <c r="G135" s="71"/>
      <c r="H135" s="71"/>
      <c r="I135" s="71"/>
      <c r="J135" s="72"/>
      <c r="O135" s="76"/>
    </row>
    <row r="136" spans="1:18" ht="39.6" outlineLevel="1">
      <c r="A136" s="59" t="s">
        <v>476</v>
      </c>
      <c r="B136" s="60" t="s">
        <v>129</v>
      </c>
      <c r="C136" s="61" t="s">
        <v>55</v>
      </c>
      <c r="D136" s="62">
        <f>M105*20+N105</f>
        <v>149.66</v>
      </c>
      <c r="E136" s="62">
        <f>M117</f>
        <v>1.5</v>
      </c>
      <c r="F136" s="62">
        <f>N117/100</f>
        <v>0.05</v>
      </c>
      <c r="G136" s="62"/>
      <c r="H136" s="62">
        <f>Q117</f>
        <v>2</v>
      </c>
      <c r="I136" s="62">
        <f>(9*1.5*0.05)+(7.28*1.5*0.05)+(4*(3.6*1.5*0.05))</f>
        <v>2.3010000000000002</v>
      </c>
      <c r="J136" s="47">
        <f t="shared" ref="J136:J138" si="29">TRUNC(PRODUCT(D136:H136),2)-I136</f>
        <v>20.139000000000003</v>
      </c>
      <c r="M136" s="65"/>
      <c r="O136" s="76"/>
    </row>
    <row r="137" spans="1:18" ht="52.8" outlineLevel="1">
      <c r="A137" s="59" t="s">
        <v>477</v>
      </c>
      <c r="B137" s="60" t="s">
        <v>132</v>
      </c>
      <c r="C137" s="61" t="s">
        <v>68</v>
      </c>
      <c r="D137" s="62"/>
      <c r="E137" s="62"/>
      <c r="F137" s="62"/>
      <c r="G137" s="62"/>
      <c r="H137" s="62">
        <f>O117</f>
        <v>4</v>
      </c>
      <c r="I137" s="62"/>
      <c r="J137" s="47">
        <f t="shared" si="29"/>
        <v>4</v>
      </c>
      <c r="M137" s="65"/>
      <c r="O137" s="76"/>
    </row>
    <row r="138" spans="1:18" ht="26.4" outlineLevel="1">
      <c r="A138" s="73" t="s">
        <v>478</v>
      </c>
      <c r="B138" s="60" t="s">
        <v>135</v>
      </c>
      <c r="C138" s="61" t="s">
        <v>25</v>
      </c>
      <c r="D138" s="62">
        <f>M105*20+N105</f>
        <v>149.66</v>
      </c>
      <c r="E138" s="62">
        <f>P117/100</f>
        <v>0.25</v>
      </c>
      <c r="F138" s="62"/>
      <c r="G138" s="62"/>
      <c r="H138" s="62">
        <f>O113</f>
        <v>2</v>
      </c>
      <c r="I138" s="62"/>
      <c r="J138" s="47">
        <f t="shared" si="29"/>
        <v>74.83</v>
      </c>
      <c r="M138" s="65"/>
      <c r="O138" s="76"/>
    </row>
    <row r="139" spans="1:18" outlineLevel="1">
      <c r="A139" s="93"/>
      <c r="B139" s="94"/>
      <c r="C139" s="95"/>
      <c r="D139" s="96"/>
      <c r="E139" s="96"/>
      <c r="F139" s="96"/>
      <c r="G139" s="96"/>
      <c r="H139" s="96"/>
      <c r="I139" s="96"/>
      <c r="J139" s="97"/>
      <c r="M139" s="65"/>
      <c r="O139" s="76"/>
    </row>
    <row r="140" spans="1:18" ht="27.6">
      <c r="A140" s="39" t="s">
        <v>575</v>
      </c>
      <c r="B140" s="40"/>
      <c r="C140" s="40"/>
      <c r="D140" s="53"/>
      <c r="E140" s="53"/>
      <c r="F140" s="53"/>
      <c r="G140" s="53"/>
      <c r="H140" s="53"/>
      <c r="I140" s="53"/>
      <c r="J140" s="41"/>
      <c r="M140" s="77" t="s">
        <v>411</v>
      </c>
      <c r="N140" s="77" t="s">
        <v>412</v>
      </c>
      <c r="O140" s="78" t="s">
        <v>413</v>
      </c>
      <c r="P140" s="78" t="s">
        <v>414</v>
      </c>
      <c r="Q140" s="77" t="s">
        <v>415</v>
      </c>
    </row>
    <row r="141" spans="1:18" outlineLevel="1">
      <c r="A141" s="54" t="s">
        <v>480</v>
      </c>
      <c r="B141" s="55" t="s">
        <v>80</v>
      </c>
      <c r="C141" s="56"/>
      <c r="D141" s="57"/>
      <c r="E141" s="57"/>
      <c r="F141" s="57"/>
      <c r="G141" s="57"/>
      <c r="H141" s="57"/>
      <c r="I141" s="57"/>
      <c r="J141" s="58"/>
      <c r="M141" s="79">
        <v>10</v>
      </c>
      <c r="N141" s="79">
        <v>5.67</v>
      </c>
      <c r="O141" s="80">
        <v>7</v>
      </c>
      <c r="P141" s="79">
        <v>0.3</v>
      </c>
      <c r="Q141" s="79">
        <v>1.5</v>
      </c>
      <c r="R141" s="65"/>
    </row>
    <row r="142" spans="1:18" ht="39.6" outlineLevel="1">
      <c r="A142" s="42" t="s">
        <v>576</v>
      </c>
      <c r="B142" s="60" t="s">
        <v>83</v>
      </c>
      <c r="C142" s="61" t="s">
        <v>55</v>
      </c>
      <c r="D142" s="62">
        <f>M141*20+N141</f>
        <v>205.67</v>
      </c>
      <c r="E142" s="62">
        <f>O141</f>
        <v>7</v>
      </c>
      <c r="F142" s="62">
        <f>M143/100</f>
        <v>0.33</v>
      </c>
      <c r="G142" s="62"/>
      <c r="H142" s="62"/>
      <c r="I142" s="62"/>
      <c r="J142" s="47">
        <f t="shared" ref="J142:J144" si="30">TRUNC(PRODUCT(D142:H142),2)-I142</f>
        <v>475.09</v>
      </c>
      <c r="M142" s="81" t="s">
        <v>418</v>
      </c>
      <c r="N142" s="81" t="s">
        <v>419</v>
      </c>
      <c r="O142" s="82" t="s">
        <v>420</v>
      </c>
      <c r="P142" s="81"/>
      <c r="Q142" s="81"/>
    </row>
    <row r="143" spans="1:18" ht="26.4" outlineLevel="1">
      <c r="A143" s="42" t="s">
        <v>577</v>
      </c>
      <c r="B143" s="60" t="s">
        <v>86</v>
      </c>
      <c r="C143" s="61" t="s">
        <v>25</v>
      </c>
      <c r="D143" s="62">
        <f>M141*20+N141</f>
        <v>205.67</v>
      </c>
      <c r="E143" s="62">
        <f>O141</f>
        <v>7</v>
      </c>
      <c r="F143" s="62"/>
      <c r="G143" s="62"/>
      <c r="H143" s="62"/>
      <c r="I143" s="62"/>
      <c r="J143" s="47">
        <f t="shared" si="30"/>
        <v>1439.69</v>
      </c>
      <c r="M143" s="83">
        <v>33</v>
      </c>
      <c r="N143" s="83">
        <v>15</v>
      </c>
      <c r="O143" s="84">
        <v>15</v>
      </c>
      <c r="P143" s="79"/>
      <c r="Q143" s="79"/>
    </row>
    <row r="144" spans="1:18" ht="39.6" outlineLevel="1">
      <c r="A144" s="42" t="s">
        <v>578</v>
      </c>
      <c r="B144" s="60" t="s">
        <v>34</v>
      </c>
      <c r="C144" s="61" t="s">
        <v>391</v>
      </c>
      <c r="D144" s="62">
        <f>M141*20+N141</f>
        <v>205.67</v>
      </c>
      <c r="E144" s="62">
        <f>O141</f>
        <v>7</v>
      </c>
      <c r="F144" s="62">
        <f>M143/100</f>
        <v>0.33</v>
      </c>
      <c r="G144" s="62">
        <f>M145</f>
        <v>10</v>
      </c>
      <c r="H144" s="62">
        <f>N145</f>
        <v>1.3</v>
      </c>
      <c r="I144" s="62"/>
      <c r="J144" s="47">
        <f t="shared" si="30"/>
        <v>6176.27</v>
      </c>
      <c r="M144" s="81" t="s">
        <v>423</v>
      </c>
      <c r="N144" s="81" t="s">
        <v>424</v>
      </c>
      <c r="O144" s="82" t="s">
        <v>425</v>
      </c>
      <c r="P144" s="81" t="s">
        <v>426</v>
      </c>
      <c r="Q144" s="81" t="s">
        <v>427</v>
      </c>
    </row>
    <row r="145" spans="1:17" outlineLevel="1">
      <c r="A145" s="54" t="s">
        <v>579</v>
      </c>
      <c r="B145" s="55" t="s">
        <v>429</v>
      </c>
      <c r="C145" s="56"/>
      <c r="D145" s="57"/>
      <c r="E145" s="57"/>
      <c r="F145" s="57"/>
      <c r="G145" s="57"/>
      <c r="H145" s="57"/>
      <c r="I145" s="57"/>
      <c r="J145" s="58"/>
      <c r="M145" s="79">
        <v>10</v>
      </c>
      <c r="N145" s="79">
        <v>1.3</v>
      </c>
      <c r="O145" s="80">
        <v>10</v>
      </c>
      <c r="P145" s="85">
        <v>125</v>
      </c>
      <c r="Q145" s="79">
        <v>588</v>
      </c>
    </row>
    <row r="146" spans="1:17" ht="41.4" outlineLevel="1">
      <c r="A146" s="42" t="s">
        <v>580</v>
      </c>
      <c r="B146" s="60" t="s">
        <v>83</v>
      </c>
      <c r="C146" s="61" t="s">
        <v>55</v>
      </c>
      <c r="D146" s="62">
        <f>M141*20+N141</f>
        <v>205.67</v>
      </c>
      <c r="E146" s="62">
        <f>O141-2*P141</f>
        <v>6.4</v>
      </c>
      <c r="F146" s="62">
        <f>O143/100</f>
        <v>0.15</v>
      </c>
      <c r="G146" s="62"/>
      <c r="H146" s="62"/>
      <c r="I146" s="62"/>
      <c r="J146" s="47">
        <f t="shared" ref="J146:J148" si="31">TRUNC(PRODUCT(D146:H146),2)-I146</f>
        <v>197.44</v>
      </c>
      <c r="M146" s="81" t="s">
        <v>431</v>
      </c>
      <c r="N146" s="81" t="s">
        <v>432</v>
      </c>
      <c r="O146" s="82" t="s">
        <v>433</v>
      </c>
      <c r="P146" s="81" t="s">
        <v>434</v>
      </c>
      <c r="Q146" s="81" t="s">
        <v>435</v>
      </c>
    </row>
    <row r="147" spans="1:17" ht="39.6" outlineLevel="1">
      <c r="A147" s="42" t="s">
        <v>581</v>
      </c>
      <c r="B147" s="60" t="s">
        <v>34</v>
      </c>
      <c r="C147" s="61" t="s">
        <v>391</v>
      </c>
      <c r="D147" s="62">
        <f>M141*20+N141</f>
        <v>205.67</v>
      </c>
      <c r="E147" s="62">
        <f>O141-2*P141</f>
        <v>6.4</v>
      </c>
      <c r="F147" s="62">
        <f>O143/100</f>
        <v>0.15</v>
      </c>
      <c r="G147" s="62">
        <f>O145</f>
        <v>10</v>
      </c>
      <c r="H147" s="62">
        <f>N145</f>
        <v>1.3</v>
      </c>
      <c r="I147" s="62"/>
      <c r="J147" s="47">
        <f t="shared" si="31"/>
        <v>2566.7600000000002</v>
      </c>
      <c r="M147" s="86">
        <v>3</v>
      </c>
      <c r="N147" s="86">
        <v>2400</v>
      </c>
      <c r="O147" s="87">
        <v>2.5</v>
      </c>
      <c r="P147" s="86">
        <v>0.4</v>
      </c>
      <c r="Q147" s="86">
        <v>4</v>
      </c>
    </row>
    <row r="148" spans="1:17" ht="39.6" outlineLevel="1">
      <c r="A148" s="42" t="s">
        <v>582</v>
      </c>
      <c r="B148" s="60" t="s">
        <v>438</v>
      </c>
      <c r="C148" s="61" t="s">
        <v>55</v>
      </c>
      <c r="D148" s="62">
        <f>M141*20+N141</f>
        <v>205.67</v>
      </c>
      <c r="E148" s="62">
        <f>O141-2*P141</f>
        <v>6.4</v>
      </c>
      <c r="F148" s="62">
        <f>O143/100</f>
        <v>0.15</v>
      </c>
      <c r="G148" s="62"/>
      <c r="H148" s="62"/>
      <c r="I148" s="62"/>
      <c r="J148" s="47">
        <f t="shared" si="31"/>
        <v>197.44</v>
      </c>
      <c r="K148" s="64"/>
      <c r="M148" s="88" t="s">
        <v>439</v>
      </c>
      <c r="N148" s="81" t="s">
        <v>440</v>
      </c>
      <c r="O148" s="66" t="s">
        <v>441</v>
      </c>
      <c r="P148" s="24" t="s">
        <v>442</v>
      </c>
      <c r="Q148" s="24" t="s">
        <v>443</v>
      </c>
    </row>
    <row r="149" spans="1:17" outlineLevel="1">
      <c r="A149" s="54" t="s">
        <v>583</v>
      </c>
      <c r="B149" s="55" t="s">
        <v>96</v>
      </c>
      <c r="C149" s="56"/>
      <c r="D149" s="57"/>
      <c r="E149" s="57"/>
      <c r="F149" s="57"/>
      <c r="G149" s="57"/>
      <c r="H149" s="57"/>
      <c r="I149" s="57"/>
      <c r="J149" s="58"/>
      <c r="M149" s="89">
        <v>1</v>
      </c>
      <c r="N149" s="89">
        <v>2</v>
      </c>
      <c r="O149" s="90">
        <v>2</v>
      </c>
      <c r="P149" s="89">
        <v>2</v>
      </c>
      <c r="Q149" s="89">
        <v>0.05</v>
      </c>
    </row>
    <row r="150" spans="1:17" ht="41.4" outlineLevel="1">
      <c r="A150" s="42" t="s">
        <v>584</v>
      </c>
      <c r="B150" s="60" t="s">
        <v>83</v>
      </c>
      <c r="C150" s="61" t="s">
        <v>55</v>
      </c>
      <c r="D150" s="62">
        <f>M141*20+N141</f>
        <v>205.67</v>
      </c>
      <c r="E150" s="62">
        <f>O141-2*P141</f>
        <v>6.4</v>
      </c>
      <c r="F150" s="62">
        <f>N143/100</f>
        <v>0.15</v>
      </c>
      <c r="G150" s="62"/>
      <c r="H150" s="62"/>
      <c r="I150" s="62"/>
      <c r="J150" s="47">
        <f t="shared" ref="J150:J152" si="32">TRUNC(PRODUCT(D150:H150),2)-I150</f>
        <v>197.44</v>
      </c>
      <c r="M150" s="82" t="s">
        <v>446</v>
      </c>
      <c r="N150" s="82" t="s">
        <v>447</v>
      </c>
      <c r="O150" s="82" t="s">
        <v>448</v>
      </c>
      <c r="P150" s="82" t="s">
        <v>449</v>
      </c>
      <c r="Q150" s="82" t="s">
        <v>450</v>
      </c>
    </row>
    <row r="151" spans="1:17" ht="39.6" outlineLevel="1">
      <c r="A151" s="42" t="s">
        <v>585</v>
      </c>
      <c r="B151" s="60" t="s">
        <v>34</v>
      </c>
      <c r="C151" s="61" t="s">
        <v>391</v>
      </c>
      <c r="D151" s="62">
        <f>M141*20+N141</f>
        <v>205.67</v>
      </c>
      <c r="E151" s="62">
        <f>O141-2*P141</f>
        <v>6.4</v>
      </c>
      <c r="F151" s="62">
        <f>N143/100</f>
        <v>0.15</v>
      </c>
      <c r="G151" s="62">
        <f>O145</f>
        <v>10</v>
      </c>
      <c r="H151" s="62">
        <f>N145</f>
        <v>1.3</v>
      </c>
      <c r="I151" s="62"/>
      <c r="J151" s="47">
        <f t="shared" si="32"/>
        <v>2566.7600000000002</v>
      </c>
      <c r="M151" s="86">
        <v>2</v>
      </c>
      <c r="N151" s="86">
        <v>8</v>
      </c>
      <c r="O151" s="87"/>
      <c r="P151" s="86">
        <v>4</v>
      </c>
      <c r="Q151" s="86">
        <v>15</v>
      </c>
    </row>
    <row r="152" spans="1:17" ht="39.6" outlineLevel="1">
      <c r="A152" s="42" t="s">
        <v>586</v>
      </c>
      <c r="B152" s="60" t="s">
        <v>438</v>
      </c>
      <c r="C152" s="61" t="s">
        <v>55</v>
      </c>
      <c r="D152" s="62">
        <f>M141*20+N141</f>
        <v>205.67</v>
      </c>
      <c r="E152" s="62">
        <f>O141-2*P141</f>
        <v>6.4</v>
      </c>
      <c r="F152" s="62">
        <f>N143/100</f>
        <v>0.15</v>
      </c>
      <c r="G152" s="62"/>
      <c r="H152" s="62"/>
      <c r="I152" s="62"/>
      <c r="J152" s="47">
        <f t="shared" si="32"/>
        <v>197.44</v>
      </c>
      <c r="K152" s="64"/>
      <c r="M152" s="88" t="s">
        <v>453</v>
      </c>
      <c r="N152" s="81" t="s">
        <v>454</v>
      </c>
      <c r="O152" s="82" t="s">
        <v>455</v>
      </c>
      <c r="P152" s="81" t="s">
        <v>456</v>
      </c>
      <c r="Q152" s="82" t="s">
        <v>563</v>
      </c>
    </row>
    <row r="153" spans="1:17" outlineLevel="1">
      <c r="A153" s="54" t="s">
        <v>587</v>
      </c>
      <c r="B153" s="55" t="s">
        <v>389</v>
      </c>
      <c r="C153" s="56"/>
      <c r="D153" s="57"/>
      <c r="E153" s="57"/>
      <c r="F153" s="57"/>
      <c r="G153" s="57"/>
      <c r="H153" s="57"/>
      <c r="I153" s="57"/>
      <c r="J153" s="58"/>
      <c r="M153" s="91">
        <f>Q141</f>
        <v>1.5</v>
      </c>
      <c r="N153" s="91">
        <v>5</v>
      </c>
      <c r="O153" s="92">
        <v>8</v>
      </c>
      <c r="P153" s="91">
        <v>25</v>
      </c>
      <c r="Q153" s="92">
        <v>2</v>
      </c>
    </row>
    <row r="154" spans="1:17" ht="26.4" outlineLevel="1">
      <c r="A154" s="59" t="s">
        <v>588</v>
      </c>
      <c r="B154" s="60" t="s">
        <v>103</v>
      </c>
      <c r="C154" s="61" t="s">
        <v>55</v>
      </c>
      <c r="D154" s="62">
        <f>M141*20+N141</f>
        <v>205.67</v>
      </c>
      <c r="E154" s="62">
        <f>O141-2*P141</f>
        <v>6.4</v>
      </c>
      <c r="F154" s="62">
        <f>M147/100</f>
        <v>0.03</v>
      </c>
      <c r="G154" s="62"/>
      <c r="H154" s="63"/>
      <c r="I154" s="63"/>
      <c r="J154" s="47">
        <f>TRUNC(PRODUCT(D154:H154),2)-I154</f>
        <v>39.479999999999997</v>
      </c>
      <c r="M154" s="65"/>
      <c r="O154" s="76"/>
    </row>
    <row r="155" spans="1:17" ht="39.6" outlineLevel="1">
      <c r="A155" s="59" t="s">
        <v>589</v>
      </c>
      <c r="B155" s="60" t="s">
        <v>34</v>
      </c>
      <c r="C155" s="61" t="s">
        <v>391</v>
      </c>
      <c r="D155" s="62">
        <f>M141*20+N141</f>
        <v>205.67</v>
      </c>
      <c r="E155" s="62">
        <f>O141-2*P141</f>
        <v>6.4</v>
      </c>
      <c r="F155" s="62">
        <f>M147/100</f>
        <v>0.03</v>
      </c>
      <c r="G155" s="62">
        <f>30</f>
        <v>30</v>
      </c>
      <c r="H155" s="63"/>
      <c r="I155" s="63"/>
      <c r="J155" s="47">
        <f t="shared" ref="J155:J158" si="33">TRUNC(PRODUCT(D155:H155),2)-I155</f>
        <v>1184.6500000000001</v>
      </c>
      <c r="M155" s="65"/>
      <c r="O155" s="76"/>
    </row>
    <row r="156" spans="1:17" ht="39.6" outlineLevel="1">
      <c r="A156" s="59" t="s">
        <v>590</v>
      </c>
      <c r="B156" s="60" t="s">
        <v>38</v>
      </c>
      <c r="C156" s="61" t="s">
        <v>391</v>
      </c>
      <c r="D156" s="62">
        <f>M141*20+N141</f>
        <v>205.67</v>
      </c>
      <c r="E156" s="62">
        <f>O141-2*P141</f>
        <v>6.4</v>
      </c>
      <c r="F156" s="62">
        <f>M147/100</f>
        <v>0.03</v>
      </c>
      <c r="G156" s="62">
        <f>P145-G155</f>
        <v>95</v>
      </c>
      <c r="H156" s="62"/>
      <c r="I156" s="62"/>
      <c r="J156" s="47">
        <f t="shared" si="33"/>
        <v>3751.42</v>
      </c>
      <c r="M156" s="65"/>
      <c r="O156" s="76"/>
    </row>
    <row r="157" spans="1:17" ht="39.6" outlineLevel="1">
      <c r="A157" s="59" t="s">
        <v>591</v>
      </c>
      <c r="B157" s="60" t="s">
        <v>394</v>
      </c>
      <c r="C157" s="61" t="s">
        <v>395</v>
      </c>
      <c r="D157" s="62">
        <f>M141*20+N141</f>
        <v>205.67</v>
      </c>
      <c r="E157" s="62">
        <f>O141-2*P141</f>
        <v>6.4</v>
      </c>
      <c r="F157" s="62">
        <f>M147/100</f>
        <v>0.03</v>
      </c>
      <c r="G157" s="62">
        <f>30</f>
        <v>30</v>
      </c>
      <c r="H157" s="67">
        <f>(N147/1000)*Q149</f>
        <v>0.12</v>
      </c>
      <c r="I157" s="63"/>
      <c r="J157" s="47">
        <f t="shared" si="33"/>
        <v>142.15</v>
      </c>
      <c r="M157" s="65"/>
      <c r="O157" s="76"/>
    </row>
    <row r="158" spans="1:17" ht="52.8" outlineLevel="1">
      <c r="A158" s="59" t="s">
        <v>592</v>
      </c>
      <c r="B158" s="60" t="s">
        <v>397</v>
      </c>
      <c r="C158" s="61" t="s">
        <v>395</v>
      </c>
      <c r="D158" s="62">
        <f>M141*20+N141</f>
        <v>205.67</v>
      </c>
      <c r="E158" s="62">
        <f>O141-2*P141</f>
        <v>6.4</v>
      </c>
      <c r="F158" s="62">
        <f>M147/100</f>
        <v>0.03</v>
      </c>
      <c r="G158" s="62">
        <f>Q145-G157</f>
        <v>558</v>
      </c>
      <c r="H158" s="67">
        <f>(N147/1000)*Q149</f>
        <v>0.12</v>
      </c>
      <c r="I158" s="62"/>
      <c r="J158" s="47">
        <f t="shared" si="33"/>
        <v>2644.15</v>
      </c>
      <c r="M158" s="65"/>
      <c r="O158" s="76"/>
    </row>
    <row r="159" spans="1:17" outlineLevel="1">
      <c r="A159" s="68" t="s">
        <v>593</v>
      </c>
      <c r="B159" s="69" t="s">
        <v>161</v>
      </c>
      <c r="C159" s="70"/>
      <c r="D159" s="71"/>
      <c r="E159" s="71"/>
      <c r="F159" s="71"/>
      <c r="G159" s="71"/>
      <c r="H159" s="71"/>
      <c r="I159" s="71"/>
      <c r="J159" s="72"/>
      <c r="O159" s="76"/>
    </row>
    <row r="160" spans="1:17" outlineLevel="1">
      <c r="A160" s="73" t="s">
        <v>594</v>
      </c>
      <c r="B160" s="74" t="s">
        <v>400</v>
      </c>
      <c r="C160" s="75" t="s">
        <v>25</v>
      </c>
      <c r="D160" s="62">
        <f>M141*20+N141</f>
        <v>205.67</v>
      </c>
      <c r="E160" s="62">
        <f>O141-2*P141</f>
        <v>6.4</v>
      </c>
      <c r="F160" s="62"/>
      <c r="G160" s="62"/>
      <c r="H160" s="62"/>
      <c r="I160" s="62"/>
      <c r="J160" s="47">
        <f t="shared" ref="J160:J161" si="34">TRUNC(PRODUCT(D160:H160),2)-I160</f>
        <v>1316.28</v>
      </c>
      <c r="O160" s="76"/>
    </row>
    <row r="161" spans="1:17" ht="39.6" outlineLevel="1">
      <c r="A161" s="73" t="s">
        <v>595</v>
      </c>
      <c r="B161" s="74" t="s">
        <v>54</v>
      </c>
      <c r="C161" s="75" t="s">
        <v>55</v>
      </c>
      <c r="D161" s="62">
        <f>M141*20+N141</f>
        <v>205.67</v>
      </c>
      <c r="E161" s="62">
        <f>O141-2*P141</f>
        <v>6.4</v>
      </c>
      <c r="F161" s="62">
        <f>M147/100</f>
        <v>0.03</v>
      </c>
      <c r="G161" s="62"/>
      <c r="H161" s="62"/>
      <c r="I161" s="62"/>
      <c r="J161" s="47">
        <f t="shared" si="34"/>
        <v>39.479999999999997</v>
      </c>
      <c r="K161" s="64"/>
      <c r="O161" s="76"/>
    </row>
    <row r="162" spans="1:17" outlineLevel="1">
      <c r="A162" s="68" t="s">
        <v>596</v>
      </c>
      <c r="B162" s="69" t="s">
        <v>402</v>
      </c>
      <c r="C162" s="70"/>
      <c r="D162" s="71"/>
      <c r="E162" s="71"/>
      <c r="F162" s="71"/>
      <c r="G162" s="71"/>
      <c r="H162" s="71"/>
      <c r="I162" s="71"/>
      <c r="J162" s="72"/>
      <c r="O162" s="76"/>
    </row>
    <row r="163" spans="1:17" ht="52.8" outlineLevel="1">
      <c r="A163" s="73" t="s">
        <v>597</v>
      </c>
      <c r="B163" s="74" t="s">
        <v>60</v>
      </c>
      <c r="C163" s="75" t="s">
        <v>404</v>
      </c>
      <c r="D163" s="62">
        <f>M141*20+N141</f>
        <v>205.67</v>
      </c>
      <c r="E163" s="62"/>
      <c r="F163" s="62"/>
      <c r="G163" s="62"/>
      <c r="H163" s="62">
        <f>M149+N149</f>
        <v>3</v>
      </c>
      <c r="I163" s="62"/>
      <c r="J163" s="47">
        <f t="shared" ref="J163:J167" si="35">TRUNC(PRODUCT(D163:H163),2)-I163</f>
        <v>617.01</v>
      </c>
      <c r="O163" s="76"/>
    </row>
    <row r="164" spans="1:17" ht="26.4" outlineLevel="1">
      <c r="A164" s="73" t="s">
        <v>598</v>
      </c>
      <c r="B164" s="74" t="s">
        <v>64</v>
      </c>
      <c r="C164" s="75" t="s">
        <v>25</v>
      </c>
      <c r="D164" s="62">
        <v>2</v>
      </c>
      <c r="E164" s="62">
        <f>P147</f>
        <v>0.4</v>
      </c>
      <c r="F164" s="62"/>
      <c r="G164" s="62">
        <v>8</v>
      </c>
      <c r="H164" s="62">
        <f>Q147</f>
        <v>4</v>
      </c>
      <c r="I164" s="62"/>
      <c r="J164" s="47">
        <f t="shared" si="35"/>
        <v>25.6</v>
      </c>
      <c r="O164" s="76"/>
    </row>
    <row r="165" spans="1:17" ht="26.4" outlineLevel="1">
      <c r="A165" s="73" t="s">
        <v>599</v>
      </c>
      <c r="B165" s="74" t="s">
        <v>67</v>
      </c>
      <c r="C165" s="75" t="s">
        <v>68</v>
      </c>
      <c r="D165" s="62"/>
      <c r="E165" s="62"/>
      <c r="F165" s="62"/>
      <c r="G165" s="62"/>
      <c r="H165" s="62">
        <f>M151+N151+O151+P151</f>
        <v>14</v>
      </c>
      <c r="I165" s="62"/>
      <c r="J165" s="47">
        <f t="shared" si="35"/>
        <v>14</v>
      </c>
      <c r="O165" s="76"/>
    </row>
    <row r="166" spans="1:17" ht="26.4" outlineLevel="1">
      <c r="A166" s="73" t="s">
        <v>600</v>
      </c>
      <c r="B166" s="74" t="s">
        <v>408</v>
      </c>
      <c r="C166" s="75" t="s">
        <v>68</v>
      </c>
      <c r="D166" s="62"/>
      <c r="E166" s="62">
        <f>O141-2*P141</f>
        <v>6.4</v>
      </c>
      <c r="F166" s="62"/>
      <c r="G166" s="62">
        <f>Q147</f>
        <v>4</v>
      </c>
      <c r="H166" s="62">
        <f>1/0.25</f>
        <v>4</v>
      </c>
      <c r="I166" s="62"/>
      <c r="J166" s="47">
        <f t="shared" si="35"/>
        <v>102.4</v>
      </c>
      <c r="O166" s="76"/>
    </row>
    <row r="167" spans="1:17" ht="26.4" outlineLevel="1">
      <c r="A167" s="73" t="s">
        <v>601</v>
      </c>
      <c r="B167" s="74" t="s">
        <v>76</v>
      </c>
      <c r="C167" s="75" t="s">
        <v>68</v>
      </c>
      <c r="D167" s="62"/>
      <c r="E167" s="62"/>
      <c r="F167" s="62"/>
      <c r="G167" s="62"/>
      <c r="H167" s="62">
        <v>2</v>
      </c>
      <c r="I167" s="62"/>
      <c r="J167" s="47">
        <f t="shared" si="35"/>
        <v>2</v>
      </c>
      <c r="K167" s="64">
        <f>J167+J245</f>
        <v>2</v>
      </c>
      <c r="O167" s="76"/>
    </row>
    <row r="168" spans="1:17" outlineLevel="1">
      <c r="A168" s="68" t="s">
        <v>602</v>
      </c>
      <c r="B168" s="69" t="s">
        <v>118</v>
      </c>
      <c r="C168" s="70"/>
      <c r="D168" s="71"/>
      <c r="E168" s="71"/>
      <c r="F168" s="71"/>
      <c r="G168" s="71"/>
      <c r="H168" s="71"/>
      <c r="I168" s="71"/>
      <c r="J168" s="72"/>
      <c r="O168" s="76"/>
    </row>
    <row r="169" spans="1:17" ht="66" outlineLevel="1">
      <c r="A169" s="59" t="s">
        <v>603</v>
      </c>
      <c r="B169" s="60" t="s">
        <v>121</v>
      </c>
      <c r="C169" s="61" t="s">
        <v>404</v>
      </c>
      <c r="D169" s="62">
        <f>M141*20+N141</f>
        <v>205.67</v>
      </c>
      <c r="E169" s="62"/>
      <c r="F169" s="62"/>
      <c r="G169" s="62"/>
      <c r="H169" s="62">
        <f>O149</f>
        <v>2</v>
      </c>
      <c r="I169" s="62"/>
      <c r="J169" s="47">
        <f t="shared" ref="J169:J170" si="36">TRUNC(PRODUCT(D169:H169),2)-I169</f>
        <v>411.34</v>
      </c>
      <c r="M169" s="65"/>
      <c r="O169" s="76"/>
    </row>
    <row r="170" spans="1:17" ht="39.6" outlineLevel="1">
      <c r="A170" s="59" t="s">
        <v>604</v>
      </c>
      <c r="B170" s="60" t="s">
        <v>124</v>
      </c>
      <c r="C170" s="61" t="s">
        <v>404</v>
      </c>
      <c r="D170" s="62">
        <f>M141*20+N141</f>
        <v>205.67</v>
      </c>
      <c r="E170" s="62"/>
      <c r="F170" s="62"/>
      <c r="G170" s="62"/>
      <c r="H170" s="62">
        <f>P149</f>
        <v>2</v>
      </c>
      <c r="I170" s="62"/>
      <c r="J170" s="47">
        <f t="shared" si="36"/>
        <v>411.34</v>
      </c>
      <c r="M170" s="65"/>
      <c r="O170" s="76"/>
    </row>
    <row r="171" spans="1:17" outlineLevel="1">
      <c r="A171" s="68" t="s">
        <v>605</v>
      </c>
      <c r="B171" s="69" t="s">
        <v>126</v>
      </c>
      <c r="C171" s="70"/>
      <c r="D171" s="71"/>
      <c r="E171" s="71"/>
      <c r="F171" s="71"/>
      <c r="G171" s="71"/>
      <c r="H171" s="71"/>
      <c r="I171" s="71"/>
      <c r="J171" s="72"/>
      <c r="O171" s="76"/>
    </row>
    <row r="172" spans="1:17" ht="39.6" outlineLevel="1">
      <c r="A172" s="59" t="s">
        <v>606</v>
      </c>
      <c r="B172" s="60" t="s">
        <v>129</v>
      </c>
      <c r="C172" s="61" t="s">
        <v>55</v>
      </c>
      <c r="D172" s="62">
        <f>M141*20+N141</f>
        <v>205.67</v>
      </c>
      <c r="E172" s="62">
        <f>M153</f>
        <v>1.5</v>
      </c>
      <c r="F172" s="62">
        <f>N153/100</f>
        <v>0.05</v>
      </c>
      <c r="G172" s="62"/>
      <c r="H172" s="62">
        <f>Q153</f>
        <v>2</v>
      </c>
      <c r="I172" s="62">
        <f>(2*(7.65*1.5*0.05))+(2*(8.39*1.5*0.05))+(8*(3.6*1.5*0.05))</f>
        <v>4.5660000000000007</v>
      </c>
      <c r="J172" s="47">
        <f t="shared" ref="J172:J174" si="37">TRUNC(PRODUCT(D172:H172),2)-I172</f>
        <v>26.283999999999999</v>
      </c>
      <c r="M172" s="65"/>
      <c r="O172" s="76"/>
    </row>
    <row r="173" spans="1:17" ht="52.8" outlineLevel="1">
      <c r="A173" s="59" t="s">
        <v>607</v>
      </c>
      <c r="B173" s="60" t="s">
        <v>132</v>
      </c>
      <c r="C173" s="61" t="s">
        <v>68</v>
      </c>
      <c r="D173" s="62"/>
      <c r="E173" s="62"/>
      <c r="F173" s="62"/>
      <c r="G173" s="62"/>
      <c r="H173" s="62">
        <f>O153</f>
        <v>8</v>
      </c>
      <c r="I173" s="62"/>
      <c r="J173" s="47">
        <f t="shared" si="37"/>
        <v>8</v>
      </c>
      <c r="M173" s="65"/>
      <c r="O173" s="76"/>
    </row>
    <row r="174" spans="1:17" ht="26.4" outlineLevel="1">
      <c r="A174" s="73" t="s">
        <v>608</v>
      </c>
      <c r="B174" s="60" t="s">
        <v>135</v>
      </c>
      <c r="C174" s="61" t="s">
        <v>25</v>
      </c>
      <c r="D174" s="62">
        <f>M141*20+N141</f>
        <v>205.67</v>
      </c>
      <c r="E174" s="62">
        <f>P153/100</f>
        <v>0.25</v>
      </c>
      <c r="F174" s="62"/>
      <c r="G174" s="62"/>
      <c r="H174" s="62">
        <f>O149</f>
        <v>2</v>
      </c>
      <c r="I174" s="62"/>
      <c r="J174" s="47">
        <f t="shared" si="37"/>
        <v>102.83</v>
      </c>
      <c r="M174" s="65"/>
      <c r="O174" s="76"/>
    </row>
    <row r="175" spans="1:17" outlineLevel="1">
      <c r="A175" s="93"/>
      <c r="B175" s="94"/>
      <c r="C175" s="95"/>
      <c r="D175" s="96"/>
      <c r="E175" s="96"/>
      <c r="F175" s="96"/>
      <c r="G175" s="96"/>
      <c r="H175" s="96"/>
      <c r="I175" s="96"/>
      <c r="J175" s="97"/>
      <c r="M175" s="65"/>
      <c r="O175" s="76"/>
    </row>
    <row r="176" spans="1:17" ht="27.6">
      <c r="A176" s="39" t="s">
        <v>609</v>
      </c>
      <c r="B176" s="40"/>
      <c r="C176" s="40"/>
      <c r="D176" s="53"/>
      <c r="E176" s="53"/>
      <c r="F176" s="53"/>
      <c r="G176" s="53"/>
      <c r="H176" s="53"/>
      <c r="I176" s="53"/>
      <c r="J176" s="41"/>
      <c r="M176" s="77" t="s">
        <v>411</v>
      </c>
      <c r="N176" s="77" t="s">
        <v>412</v>
      </c>
      <c r="O176" s="78" t="s">
        <v>413</v>
      </c>
      <c r="P176" s="78" t="s">
        <v>414</v>
      </c>
      <c r="Q176" s="77" t="s">
        <v>415</v>
      </c>
    </row>
    <row r="177" spans="1:18" outlineLevel="1">
      <c r="A177" s="54" t="s">
        <v>484</v>
      </c>
      <c r="B177" s="55" t="s">
        <v>80</v>
      </c>
      <c r="C177" s="56"/>
      <c r="D177" s="57"/>
      <c r="E177" s="57"/>
      <c r="F177" s="57"/>
      <c r="G177" s="57"/>
      <c r="H177" s="57"/>
      <c r="I177" s="57"/>
      <c r="J177" s="58"/>
      <c r="M177" s="79">
        <v>12</v>
      </c>
      <c r="N177" s="79">
        <v>13.16</v>
      </c>
      <c r="O177" s="80">
        <v>7</v>
      </c>
      <c r="P177" s="79">
        <v>0.3</v>
      </c>
      <c r="Q177" s="79">
        <v>1.5</v>
      </c>
      <c r="R177" s="65"/>
    </row>
    <row r="178" spans="1:18" ht="39.6" outlineLevel="1">
      <c r="A178" s="42" t="s">
        <v>485</v>
      </c>
      <c r="B178" s="60" t="s">
        <v>83</v>
      </c>
      <c r="C178" s="61" t="s">
        <v>55</v>
      </c>
      <c r="D178" s="62">
        <f>M177*20+N177</f>
        <v>253.16</v>
      </c>
      <c r="E178" s="62">
        <f>O177</f>
        <v>7</v>
      </c>
      <c r="F178" s="62">
        <f>M179/100</f>
        <v>0.33</v>
      </c>
      <c r="G178" s="62"/>
      <c r="H178" s="62"/>
      <c r="I178" s="62"/>
      <c r="J178" s="47">
        <f t="shared" ref="J178:J180" si="38">TRUNC(PRODUCT(D178:H178),2)-I178</f>
        <v>584.79</v>
      </c>
      <c r="M178" s="81" t="s">
        <v>418</v>
      </c>
      <c r="N178" s="81" t="s">
        <v>419</v>
      </c>
      <c r="O178" s="82" t="s">
        <v>420</v>
      </c>
      <c r="P178" s="81"/>
      <c r="Q178" s="81"/>
    </row>
    <row r="179" spans="1:18" ht="26.4" outlineLevel="1">
      <c r="A179" s="42" t="s">
        <v>486</v>
      </c>
      <c r="B179" s="60" t="s">
        <v>86</v>
      </c>
      <c r="C179" s="61" t="s">
        <v>25</v>
      </c>
      <c r="D179" s="62">
        <f>M177*20+N177</f>
        <v>253.16</v>
      </c>
      <c r="E179" s="62">
        <f>O177</f>
        <v>7</v>
      </c>
      <c r="F179" s="62"/>
      <c r="G179" s="62"/>
      <c r="H179" s="62"/>
      <c r="I179" s="62"/>
      <c r="J179" s="47">
        <f t="shared" si="38"/>
        <v>1772.12</v>
      </c>
      <c r="M179" s="83">
        <v>33</v>
      </c>
      <c r="N179" s="83">
        <v>15</v>
      </c>
      <c r="O179" s="84">
        <v>15</v>
      </c>
      <c r="P179" s="79"/>
      <c r="Q179" s="79"/>
    </row>
    <row r="180" spans="1:18" ht="39.6" outlineLevel="1">
      <c r="A180" s="42" t="s">
        <v>487</v>
      </c>
      <c r="B180" s="60" t="s">
        <v>34</v>
      </c>
      <c r="C180" s="61" t="s">
        <v>391</v>
      </c>
      <c r="D180" s="62">
        <f>M177*20+N177</f>
        <v>253.16</v>
      </c>
      <c r="E180" s="62">
        <f>O177</f>
        <v>7</v>
      </c>
      <c r="F180" s="62">
        <f>M179/100</f>
        <v>0.33</v>
      </c>
      <c r="G180" s="62">
        <f>M181</f>
        <v>10</v>
      </c>
      <c r="H180" s="62">
        <f>N181</f>
        <v>1.3</v>
      </c>
      <c r="I180" s="62"/>
      <c r="J180" s="47">
        <f t="shared" si="38"/>
        <v>7602.39</v>
      </c>
      <c r="M180" s="81" t="s">
        <v>423</v>
      </c>
      <c r="N180" s="81" t="s">
        <v>424</v>
      </c>
      <c r="O180" s="82" t="s">
        <v>425</v>
      </c>
      <c r="P180" s="81" t="s">
        <v>426</v>
      </c>
      <c r="Q180" s="81" t="s">
        <v>427</v>
      </c>
    </row>
    <row r="181" spans="1:18" outlineLevel="1">
      <c r="A181" s="54" t="s">
        <v>489</v>
      </c>
      <c r="B181" s="55" t="s">
        <v>429</v>
      </c>
      <c r="C181" s="56"/>
      <c r="D181" s="57"/>
      <c r="E181" s="57"/>
      <c r="F181" s="57"/>
      <c r="G181" s="57"/>
      <c r="H181" s="57"/>
      <c r="I181" s="57"/>
      <c r="J181" s="58"/>
      <c r="M181" s="79">
        <v>10</v>
      </c>
      <c r="N181" s="79">
        <v>1.3</v>
      </c>
      <c r="O181" s="80">
        <v>10</v>
      </c>
      <c r="P181" s="85">
        <v>125</v>
      </c>
      <c r="Q181" s="79">
        <v>588</v>
      </c>
    </row>
    <row r="182" spans="1:18" ht="41.4" outlineLevel="1">
      <c r="A182" s="42" t="s">
        <v>490</v>
      </c>
      <c r="B182" s="60" t="s">
        <v>83</v>
      </c>
      <c r="C182" s="61" t="s">
        <v>55</v>
      </c>
      <c r="D182" s="62">
        <f>M177*20+N177</f>
        <v>253.16</v>
      </c>
      <c r="E182" s="62">
        <f>O177-2*P177</f>
        <v>6.4</v>
      </c>
      <c r="F182" s="62">
        <f>O179/100</f>
        <v>0.15</v>
      </c>
      <c r="G182" s="62"/>
      <c r="H182" s="62"/>
      <c r="I182" s="62"/>
      <c r="J182" s="47">
        <f t="shared" ref="J182:J184" si="39">TRUNC(PRODUCT(D182:H182),2)-I182</f>
        <v>243.03</v>
      </c>
      <c r="M182" s="81" t="s">
        <v>431</v>
      </c>
      <c r="N182" s="81" t="s">
        <v>432</v>
      </c>
      <c r="O182" s="82" t="s">
        <v>433</v>
      </c>
      <c r="P182" s="81" t="s">
        <v>434</v>
      </c>
      <c r="Q182" s="81" t="s">
        <v>435</v>
      </c>
    </row>
    <row r="183" spans="1:18" ht="39.6" outlineLevel="1">
      <c r="A183" s="42" t="s">
        <v>491</v>
      </c>
      <c r="B183" s="60" t="s">
        <v>34</v>
      </c>
      <c r="C183" s="61" t="s">
        <v>391</v>
      </c>
      <c r="D183" s="62">
        <f>M177*20+N177</f>
        <v>253.16</v>
      </c>
      <c r="E183" s="62">
        <f>O177-2*P177</f>
        <v>6.4</v>
      </c>
      <c r="F183" s="62">
        <f>O179/100</f>
        <v>0.15</v>
      </c>
      <c r="G183" s="62">
        <f>O181</f>
        <v>10</v>
      </c>
      <c r="H183" s="62">
        <f>N181</f>
        <v>1.3</v>
      </c>
      <c r="I183" s="62"/>
      <c r="J183" s="47">
        <f t="shared" si="39"/>
        <v>3159.43</v>
      </c>
      <c r="M183" s="86">
        <v>3</v>
      </c>
      <c r="N183" s="86">
        <v>2400</v>
      </c>
      <c r="O183" s="87">
        <v>2.5</v>
      </c>
      <c r="P183" s="86">
        <v>0.4</v>
      </c>
      <c r="Q183" s="86">
        <v>2</v>
      </c>
    </row>
    <row r="184" spans="1:18" ht="39.6" outlineLevel="1">
      <c r="A184" s="42" t="s">
        <v>610</v>
      </c>
      <c r="B184" s="60" t="s">
        <v>438</v>
      </c>
      <c r="C184" s="61" t="s">
        <v>55</v>
      </c>
      <c r="D184" s="62">
        <f>M177*20+N177</f>
        <v>253.16</v>
      </c>
      <c r="E184" s="62">
        <f>O177-2*P177</f>
        <v>6.4</v>
      </c>
      <c r="F184" s="62">
        <f>O179/100</f>
        <v>0.15</v>
      </c>
      <c r="G184" s="62"/>
      <c r="H184" s="62"/>
      <c r="I184" s="62"/>
      <c r="J184" s="47">
        <f t="shared" si="39"/>
        <v>243.03</v>
      </c>
      <c r="K184" s="64"/>
      <c r="M184" s="88" t="s">
        <v>439</v>
      </c>
      <c r="N184" s="81" t="s">
        <v>440</v>
      </c>
      <c r="O184" s="66" t="s">
        <v>441</v>
      </c>
      <c r="P184" s="24" t="s">
        <v>442</v>
      </c>
      <c r="Q184" s="24" t="s">
        <v>443</v>
      </c>
    </row>
    <row r="185" spans="1:18" outlineLevel="1">
      <c r="A185" s="54" t="s">
        <v>611</v>
      </c>
      <c r="B185" s="55" t="s">
        <v>96</v>
      </c>
      <c r="C185" s="56"/>
      <c r="D185" s="57"/>
      <c r="E185" s="57"/>
      <c r="F185" s="57"/>
      <c r="G185" s="57"/>
      <c r="H185" s="57"/>
      <c r="I185" s="57"/>
      <c r="J185" s="58"/>
      <c r="M185" s="89">
        <v>1</v>
      </c>
      <c r="N185" s="89">
        <v>2</v>
      </c>
      <c r="O185" s="90">
        <v>2</v>
      </c>
      <c r="P185" s="89">
        <v>2</v>
      </c>
      <c r="Q185" s="89">
        <v>0.05</v>
      </c>
    </row>
    <row r="186" spans="1:18" ht="41.4" outlineLevel="1">
      <c r="A186" s="42" t="s">
        <v>612</v>
      </c>
      <c r="B186" s="60" t="s">
        <v>83</v>
      </c>
      <c r="C186" s="61" t="s">
        <v>55</v>
      </c>
      <c r="D186" s="62">
        <f>M177*20+N177</f>
        <v>253.16</v>
      </c>
      <c r="E186" s="62">
        <f>O177-2*P177</f>
        <v>6.4</v>
      </c>
      <c r="F186" s="62">
        <f>N179/100</f>
        <v>0.15</v>
      </c>
      <c r="G186" s="62"/>
      <c r="H186" s="62"/>
      <c r="I186" s="62"/>
      <c r="J186" s="47">
        <f t="shared" ref="J186:J188" si="40">TRUNC(PRODUCT(D186:H186),2)-I186</f>
        <v>243.03</v>
      </c>
      <c r="M186" s="82" t="s">
        <v>446</v>
      </c>
      <c r="N186" s="82" t="s">
        <v>447</v>
      </c>
      <c r="O186" s="82" t="s">
        <v>448</v>
      </c>
      <c r="P186" s="82" t="s">
        <v>449</v>
      </c>
      <c r="Q186" s="82" t="s">
        <v>450</v>
      </c>
    </row>
    <row r="187" spans="1:18" ht="39.6" outlineLevel="1">
      <c r="A187" s="42" t="s">
        <v>613</v>
      </c>
      <c r="B187" s="60" t="s">
        <v>34</v>
      </c>
      <c r="C187" s="61" t="s">
        <v>391</v>
      </c>
      <c r="D187" s="62">
        <f>M177*20+N177</f>
        <v>253.16</v>
      </c>
      <c r="E187" s="62">
        <f>O177-2*P177</f>
        <v>6.4</v>
      </c>
      <c r="F187" s="62">
        <f>N179/100</f>
        <v>0.15</v>
      </c>
      <c r="G187" s="62">
        <f>O181</f>
        <v>10</v>
      </c>
      <c r="H187" s="62">
        <f>N181</f>
        <v>1.3</v>
      </c>
      <c r="I187" s="62"/>
      <c r="J187" s="47">
        <f t="shared" si="40"/>
        <v>3159.43</v>
      </c>
      <c r="M187" s="86"/>
      <c r="N187" s="86">
        <f>Q183*2</f>
        <v>4</v>
      </c>
      <c r="O187" s="87"/>
      <c r="P187" s="86">
        <v>4</v>
      </c>
      <c r="Q187" s="86">
        <v>15</v>
      </c>
    </row>
    <row r="188" spans="1:18" ht="39.6" outlineLevel="1">
      <c r="A188" s="42" t="s">
        <v>614</v>
      </c>
      <c r="B188" s="60" t="s">
        <v>438</v>
      </c>
      <c r="C188" s="61" t="s">
        <v>55</v>
      </c>
      <c r="D188" s="62">
        <f>M177*20+N177</f>
        <v>253.16</v>
      </c>
      <c r="E188" s="62">
        <f>O177-2*P177</f>
        <v>6.4</v>
      </c>
      <c r="F188" s="62">
        <f>N179/100</f>
        <v>0.15</v>
      </c>
      <c r="G188" s="62"/>
      <c r="H188" s="62"/>
      <c r="I188" s="62"/>
      <c r="J188" s="47">
        <f t="shared" si="40"/>
        <v>243.03</v>
      </c>
      <c r="K188" s="64"/>
      <c r="M188" s="88" t="s">
        <v>453</v>
      </c>
      <c r="N188" s="81" t="s">
        <v>454</v>
      </c>
      <c r="O188" s="82" t="s">
        <v>455</v>
      </c>
      <c r="P188" s="81" t="s">
        <v>456</v>
      </c>
      <c r="Q188" s="81" t="s">
        <v>457</v>
      </c>
    </row>
    <row r="189" spans="1:18" outlineLevel="1">
      <c r="A189" s="54" t="s">
        <v>615</v>
      </c>
      <c r="B189" s="55" t="s">
        <v>389</v>
      </c>
      <c r="C189" s="56"/>
      <c r="D189" s="57"/>
      <c r="E189" s="57"/>
      <c r="F189" s="57"/>
      <c r="G189" s="57"/>
      <c r="H189" s="57"/>
      <c r="I189" s="57"/>
      <c r="J189" s="58"/>
      <c r="M189" s="91">
        <f>Q177</f>
        <v>1.5</v>
      </c>
      <c r="N189" s="91">
        <v>5</v>
      </c>
      <c r="O189" s="92">
        <v>4</v>
      </c>
      <c r="P189" s="91">
        <v>25</v>
      </c>
      <c r="Q189" s="91">
        <v>2</v>
      </c>
    </row>
    <row r="190" spans="1:18" ht="26.4" outlineLevel="1">
      <c r="A190" s="59" t="s">
        <v>616</v>
      </c>
      <c r="B190" s="60" t="s">
        <v>103</v>
      </c>
      <c r="C190" s="61" t="s">
        <v>55</v>
      </c>
      <c r="D190" s="62">
        <f>M177*20+N177</f>
        <v>253.16</v>
      </c>
      <c r="E190" s="62">
        <f>O177-2*P177</f>
        <v>6.4</v>
      </c>
      <c r="F190" s="62">
        <f>M183/100</f>
        <v>0.03</v>
      </c>
      <c r="G190" s="62"/>
      <c r="H190" s="63"/>
      <c r="I190" s="63"/>
      <c r="J190" s="47">
        <f>TRUNC(PRODUCT(D190:H190),2)-I190</f>
        <v>48.6</v>
      </c>
      <c r="M190" s="65"/>
      <c r="O190" s="76"/>
    </row>
    <row r="191" spans="1:18" ht="39.6" outlineLevel="1">
      <c r="A191" s="59" t="s">
        <v>617</v>
      </c>
      <c r="B191" s="60" t="s">
        <v>34</v>
      </c>
      <c r="C191" s="61" t="s">
        <v>391</v>
      </c>
      <c r="D191" s="62">
        <f>M177*20+N177</f>
        <v>253.16</v>
      </c>
      <c r="E191" s="62">
        <f>O177-2*P177</f>
        <v>6.4</v>
      </c>
      <c r="F191" s="62">
        <f>M183/100</f>
        <v>0.03</v>
      </c>
      <c r="G191" s="62">
        <f>30</f>
        <v>30</v>
      </c>
      <c r="H191" s="63"/>
      <c r="I191" s="63"/>
      <c r="J191" s="47">
        <f t="shared" ref="J191:J194" si="41">TRUNC(PRODUCT(D191:H191),2)-I191</f>
        <v>1458.2</v>
      </c>
      <c r="M191" s="65"/>
      <c r="O191" s="76"/>
    </row>
    <row r="192" spans="1:18" ht="39.6" outlineLevel="1">
      <c r="A192" s="59" t="s">
        <v>618</v>
      </c>
      <c r="B192" s="60" t="s">
        <v>38</v>
      </c>
      <c r="C192" s="61" t="s">
        <v>391</v>
      </c>
      <c r="D192" s="62">
        <f>M177*20+N177</f>
        <v>253.16</v>
      </c>
      <c r="E192" s="62">
        <f>O177-2*P177</f>
        <v>6.4</v>
      </c>
      <c r="F192" s="62">
        <f>M183/100</f>
        <v>0.03</v>
      </c>
      <c r="G192" s="62">
        <f>P181-G191</f>
        <v>95</v>
      </c>
      <c r="H192" s="62"/>
      <c r="I192" s="62"/>
      <c r="J192" s="47">
        <f t="shared" si="41"/>
        <v>4617.63</v>
      </c>
      <c r="M192" s="65"/>
      <c r="O192" s="76"/>
    </row>
    <row r="193" spans="1:15" ht="39.6" outlineLevel="1">
      <c r="A193" s="59" t="s">
        <v>619</v>
      </c>
      <c r="B193" s="60" t="s">
        <v>394</v>
      </c>
      <c r="C193" s="61" t="s">
        <v>395</v>
      </c>
      <c r="D193" s="62">
        <f>M177*20+N177</f>
        <v>253.16</v>
      </c>
      <c r="E193" s="62">
        <f>O177-2*P177</f>
        <v>6.4</v>
      </c>
      <c r="F193" s="62">
        <f>M183/100</f>
        <v>0.03</v>
      </c>
      <c r="G193" s="62">
        <f>30</f>
        <v>30</v>
      </c>
      <c r="H193" s="67">
        <f>(N183/1000)*Q185</f>
        <v>0.12</v>
      </c>
      <c r="I193" s="63"/>
      <c r="J193" s="47">
        <f t="shared" si="41"/>
        <v>174.98</v>
      </c>
      <c r="M193" s="65"/>
      <c r="O193" s="76"/>
    </row>
    <row r="194" spans="1:15" ht="52.8" outlineLevel="1">
      <c r="A194" s="59" t="s">
        <v>620</v>
      </c>
      <c r="B194" s="60" t="s">
        <v>397</v>
      </c>
      <c r="C194" s="61" t="s">
        <v>395</v>
      </c>
      <c r="D194" s="62">
        <f>M177*20+N177</f>
        <v>253.16</v>
      </c>
      <c r="E194" s="62">
        <f>O177-2*P177</f>
        <v>6.4</v>
      </c>
      <c r="F194" s="62">
        <f>M183/100</f>
        <v>0.03</v>
      </c>
      <c r="G194" s="62">
        <f>Q181-G193</f>
        <v>558</v>
      </c>
      <c r="H194" s="67">
        <f>(N183/1000)*Q185</f>
        <v>0.12</v>
      </c>
      <c r="I194" s="62"/>
      <c r="J194" s="47">
        <f t="shared" si="41"/>
        <v>3254.7</v>
      </c>
      <c r="M194" s="65"/>
      <c r="O194" s="76"/>
    </row>
    <row r="195" spans="1:15" outlineLevel="1">
      <c r="A195" s="68" t="s">
        <v>621</v>
      </c>
      <c r="B195" s="69" t="s">
        <v>161</v>
      </c>
      <c r="C195" s="70"/>
      <c r="D195" s="71"/>
      <c r="E195" s="71"/>
      <c r="F195" s="71"/>
      <c r="G195" s="71"/>
      <c r="H195" s="71"/>
      <c r="I195" s="71"/>
      <c r="J195" s="72"/>
      <c r="O195" s="76"/>
    </row>
    <row r="196" spans="1:15" outlineLevel="1">
      <c r="A196" s="73" t="s">
        <v>622</v>
      </c>
      <c r="B196" s="74" t="s">
        <v>400</v>
      </c>
      <c r="C196" s="75" t="s">
        <v>25</v>
      </c>
      <c r="D196" s="62">
        <f>M177*20+N177</f>
        <v>253.16</v>
      </c>
      <c r="E196" s="62">
        <f>O177-2*P177</f>
        <v>6.4</v>
      </c>
      <c r="F196" s="62"/>
      <c r="G196" s="62"/>
      <c r="H196" s="62"/>
      <c r="I196" s="62"/>
      <c r="J196" s="47">
        <f t="shared" ref="J196:J197" si="42">TRUNC(PRODUCT(D196:H196),2)-I196</f>
        <v>1620.22</v>
      </c>
      <c r="O196" s="76"/>
    </row>
    <row r="197" spans="1:15" ht="39.6" outlineLevel="1">
      <c r="A197" s="73" t="s">
        <v>623</v>
      </c>
      <c r="B197" s="74" t="s">
        <v>54</v>
      </c>
      <c r="C197" s="75" t="s">
        <v>55</v>
      </c>
      <c r="D197" s="62">
        <f>M177*20+N177</f>
        <v>253.16</v>
      </c>
      <c r="E197" s="62">
        <f>O177-2*P177</f>
        <v>6.4</v>
      </c>
      <c r="F197" s="62">
        <f>M183/100</f>
        <v>0.03</v>
      </c>
      <c r="G197" s="62"/>
      <c r="H197" s="62"/>
      <c r="I197" s="62"/>
      <c r="J197" s="47">
        <f t="shared" si="42"/>
        <v>48.6</v>
      </c>
      <c r="K197" s="64"/>
      <c r="O197" s="76"/>
    </row>
    <row r="198" spans="1:15" outlineLevel="1">
      <c r="A198" s="68" t="s">
        <v>492</v>
      </c>
      <c r="B198" s="69" t="s">
        <v>402</v>
      </c>
      <c r="C198" s="70"/>
      <c r="D198" s="71"/>
      <c r="E198" s="71"/>
      <c r="F198" s="71"/>
      <c r="G198" s="71"/>
      <c r="H198" s="71"/>
      <c r="I198" s="71"/>
      <c r="J198" s="72"/>
      <c r="O198" s="76"/>
    </row>
    <row r="199" spans="1:15" ht="52.8" outlineLevel="1">
      <c r="A199" s="73" t="s">
        <v>493</v>
      </c>
      <c r="B199" s="74" t="s">
        <v>60</v>
      </c>
      <c r="C199" s="75" t="s">
        <v>404</v>
      </c>
      <c r="D199" s="62">
        <f>M177*20+N177</f>
        <v>253.16</v>
      </c>
      <c r="E199" s="62"/>
      <c r="F199" s="62"/>
      <c r="G199" s="62"/>
      <c r="H199" s="62">
        <f>M185+N185</f>
        <v>3</v>
      </c>
      <c r="I199" s="62"/>
      <c r="J199" s="47">
        <f t="shared" ref="J199:J203" si="43">TRUNC(PRODUCT(D199:H199),2)-I199</f>
        <v>759.48</v>
      </c>
      <c r="O199" s="76"/>
    </row>
    <row r="200" spans="1:15" ht="26.4" outlineLevel="1">
      <c r="A200" s="73" t="s">
        <v>494</v>
      </c>
      <c r="B200" s="74" t="s">
        <v>64</v>
      </c>
      <c r="C200" s="75" t="s">
        <v>25</v>
      </c>
      <c r="D200" s="62">
        <v>2</v>
      </c>
      <c r="E200" s="62">
        <f>P183</f>
        <v>0.4</v>
      </c>
      <c r="F200" s="62"/>
      <c r="G200" s="62">
        <v>8</v>
      </c>
      <c r="H200" s="62">
        <f>Q183</f>
        <v>2</v>
      </c>
      <c r="I200" s="62"/>
      <c r="J200" s="47">
        <f t="shared" si="43"/>
        <v>12.8</v>
      </c>
      <c r="O200" s="76"/>
    </row>
    <row r="201" spans="1:15" ht="26.4" outlineLevel="1">
      <c r="A201" s="73" t="s">
        <v>495</v>
      </c>
      <c r="B201" s="74" t="s">
        <v>67</v>
      </c>
      <c r="C201" s="75" t="s">
        <v>68</v>
      </c>
      <c r="D201" s="62"/>
      <c r="E201" s="62"/>
      <c r="F201" s="62"/>
      <c r="G201" s="62"/>
      <c r="H201" s="62">
        <f>M187+N187+O187+P187</f>
        <v>8</v>
      </c>
      <c r="I201" s="62"/>
      <c r="J201" s="47">
        <f t="shared" si="43"/>
        <v>8</v>
      </c>
      <c r="O201" s="76"/>
    </row>
    <row r="202" spans="1:15" ht="26.4" outlineLevel="1">
      <c r="A202" s="73" t="s">
        <v>496</v>
      </c>
      <c r="B202" s="74" t="s">
        <v>408</v>
      </c>
      <c r="C202" s="75" t="s">
        <v>68</v>
      </c>
      <c r="D202" s="62"/>
      <c r="E202" s="62">
        <f>O177-2*P177</f>
        <v>6.4</v>
      </c>
      <c r="F202" s="62"/>
      <c r="G202" s="62">
        <f>Q183</f>
        <v>2</v>
      </c>
      <c r="H202" s="62">
        <f>1/0.25</f>
        <v>4</v>
      </c>
      <c r="I202" s="62"/>
      <c r="J202" s="47">
        <f t="shared" si="43"/>
        <v>51.2</v>
      </c>
      <c r="O202" s="76"/>
    </row>
    <row r="203" spans="1:15" ht="26.4" outlineLevel="1">
      <c r="A203" s="73" t="s">
        <v>624</v>
      </c>
      <c r="B203" s="74" t="s">
        <v>76</v>
      </c>
      <c r="C203" s="75" t="s">
        <v>68</v>
      </c>
      <c r="D203" s="62"/>
      <c r="E203" s="62"/>
      <c r="F203" s="62"/>
      <c r="G203" s="62"/>
      <c r="H203" s="62">
        <v>2</v>
      </c>
      <c r="I203" s="62"/>
      <c r="J203" s="47">
        <f t="shared" si="43"/>
        <v>2</v>
      </c>
      <c r="K203" s="64">
        <f>J203+J281</f>
        <v>2</v>
      </c>
      <c r="O203" s="76"/>
    </row>
    <row r="204" spans="1:15" outlineLevel="1">
      <c r="A204" s="68" t="s">
        <v>625</v>
      </c>
      <c r="B204" s="69" t="s">
        <v>118</v>
      </c>
      <c r="C204" s="70"/>
      <c r="D204" s="71"/>
      <c r="E204" s="71"/>
      <c r="F204" s="71"/>
      <c r="G204" s="71"/>
      <c r="H204" s="71"/>
      <c r="I204" s="71"/>
      <c r="J204" s="72"/>
      <c r="O204" s="76"/>
    </row>
    <row r="205" spans="1:15" ht="66" outlineLevel="1">
      <c r="A205" s="59" t="s">
        <v>626</v>
      </c>
      <c r="B205" s="60" t="s">
        <v>121</v>
      </c>
      <c r="C205" s="61" t="s">
        <v>404</v>
      </c>
      <c r="D205" s="62">
        <f>M177*20+N177</f>
        <v>253.16</v>
      </c>
      <c r="E205" s="62"/>
      <c r="F205" s="62"/>
      <c r="G205" s="62"/>
      <c r="H205" s="62">
        <f>O185</f>
        <v>2</v>
      </c>
      <c r="I205" s="62"/>
      <c r="J205" s="47">
        <f t="shared" ref="J205:J206" si="44">TRUNC(PRODUCT(D205:H205),2)-I205</f>
        <v>506.32</v>
      </c>
      <c r="M205" s="65"/>
      <c r="O205" s="76"/>
    </row>
    <row r="206" spans="1:15" ht="39.6" outlineLevel="1">
      <c r="A206" s="59" t="s">
        <v>627</v>
      </c>
      <c r="B206" s="60" t="s">
        <v>124</v>
      </c>
      <c r="C206" s="61" t="s">
        <v>404</v>
      </c>
      <c r="D206" s="62">
        <f>M177*20+N177</f>
        <v>253.16</v>
      </c>
      <c r="E206" s="62"/>
      <c r="F206" s="62"/>
      <c r="G206" s="62"/>
      <c r="H206" s="62">
        <f>P185</f>
        <v>2</v>
      </c>
      <c r="I206" s="62"/>
      <c r="J206" s="47">
        <f t="shared" si="44"/>
        <v>506.32</v>
      </c>
      <c r="M206" s="65"/>
      <c r="O206" s="76"/>
    </row>
    <row r="207" spans="1:15" outlineLevel="1">
      <c r="A207" s="68" t="s">
        <v>628</v>
      </c>
      <c r="B207" s="69" t="s">
        <v>126</v>
      </c>
      <c r="C207" s="70"/>
      <c r="D207" s="71"/>
      <c r="E207" s="71"/>
      <c r="F207" s="71"/>
      <c r="G207" s="71"/>
      <c r="H207" s="71"/>
      <c r="I207" s="71"/>
      <c r="J207" s="72"/>
      <c r="O207" s="76"/>
    </row>
    <row r="208" spans="1:15" ht="39.6" outlineLevel="1">
      <c r="A208" s="59" t="s">
        <v>629</v>
      </c>
      <c r="B208" s="60" t="s">
        <v>129</v>
      </c>
      <c r="C208" s="61" t="s">
        <v>55</v>
      </c>
      <c r="D208" s="62">
        <f>M177*20+N177</f>
        <v>253.16</v>
      </c>
      <c r="E208" s="62">
        <f>M189</f>
        <v>1.5</v>
      </c>
      <c r="F208" s="62">
        <f>N189/100</f>
        <v>0.05</v>
      </c>
      <c r="G208" s="62"/>
      <c r="H208" s="62">
        <f>Q189</f>
        <v>2</v>
      </c>
      <c r="I208" s="62">
        <f>(11.91*1.5*0.05)+(4*(3.6*1.5*0.05))</f>
        <v>1.9732500000000002</v>
      </c>
      <c r="J208" s="47">
        <f t="shared" ref="J208:J210" si="45">TRUNC(PRODUCT(D208:H208),2)-I208</f>
        <v>35.996749999999999</v>
      </c>
      <c r="M208" s="65"/>
      <c r="O208" s="76"/>
    </row>
    <row r="209" spans="1:15" ht="52.8" outlineLevel="1">
      <c r="A209" s="59" t="s">
        <v>630</v>
      </c>
      <c r="B209" s="60" t="s">
        <v>132</v>
      </c>
      <c r="C209" s="61" t="s">
        <v>68</v>
      </c>
      <c r="D209" s="62"/>
      <c r="E209" s="62"/>
      <c r="F209" s="62"/>
      <c r="G209" s="62"/>
      <c r="H209" s="62">
        <f>O189</f>
        <v>4</v>
      </c>
      <c r="I209" s="62"/>
      <c r="J209" s="47">
        <f t="shared" si="45"/>
        <v>4</v>
      </c>
      <c r="M209" s="65"/>
      <c r="O209" s="76"/>
    </row>
    <row r="210" spans="1:15" ht="26.4" outlineLevel="1">
      <c r="A210" s="73" t="s">
        <v>631</v>
      </c>
      <c r="B210" s="60" t="s">
        <v>135</v>
      </c>
      <c r="C210" s="61" t="s">
        <v>25</v>
      </c>
      <c r="D210" s="62">
        <f>M177*20+N177</f>
        <v>253.16</v>
      </c>
      <c r="E210" s="62">
        <f>P189/100</f>
        <v>0.25</v>
      </c>
      <c r="F210" s="62"/>
      <c r="G210" s="62"/>
      <c r="H210" s="62">
        <f>O185</f>
        <v>2</v>
      </c>
      <c r="I210" s="62"/>
      <c r="J210" s="47">
        <f t="shared" si="45"/>
        <v>126.58</v>
      </c>
      <c r="M210" s="65"/>
      <c r="O210" s="76"/>
    </row>
    <row r="211" spans="1:15">
      <c r="A211" s="93"/>
      <c r="B211" s="94"/>
      <c r="C211" s="95"/>
      <c r="D211" s="96"/>
      <c r="E211" s="96"/>
      <c r="F211" s="96"/>
      <c r="G211" s="96"/>
      <c r="H211" s="96"/>
      <c r="I211" s="96"/>
      <c r="J211" s="97"/>
      <c r="M211" s="65"/>
      <c r="O211" s="76"/>
    </row>
    <row r="212" spans="1:15" ht="52.8" hidden="1">
      <c r="A212" s="59" t="s">
        <v>516</v>
      </c>
      <c r="B212" s="60" t="s">
        <v>397</v>
      </c>
      <c r="C212" s="61" t="s">
        <v>395</v>
      </c>
      <c r="D212" s="62">
        <f t="shared" ref="D212:D217" si="46">4*20+15</f>
        <v>95</v>
      </c>
      <c r="E212" s="62">
        <v>11.2</v>
      </c>
      <c r="F212" s="62">
        <v>0.05</v>
      </c>
      <c r="G212" s="62">
        <v>558</v>
      </c>
      <c r="H212" s="67">
        <v>1.1999999999999999E-3</v>
      </c>
      <c r="I212" s="62"/>
      <c r="J212" s="47">
        <f t="shared" ref="J212" si="47">TRUNC(PRODUCT(D212:H212),2)-I212</f>
        <v>35.619999999999997</v>
      </c>
      <c r="M212" s="65"/>
    </row>
    <row r="213" spans="1:15" hidden="1">
      <c r="A213" s="68" t="s">
        <v>517</v>
      </c>
      <c r="B213" s="69" t="s">
        <v>161</v>
      </c>
      <c r="C213" s="70"/>
      <c r="D213" s="71"/>
      <c r="E213" s="71"/>
      <c r="F213" s="71"/>
      <c r="G213" s="71"/>
      <c r="H213" s="71"/>
      <c r="I213" s="71"/>
      <c r="J213" s="72"/>
    </row>
    <row r="214" spans="1:15" hidden="1">
      <c r="A214" s="73" t="s">
        <v>518</v>
      </c>
      <c r="B214" s="74" t="s">
        <v>400</v>
      </c>
      <c r="C214" s="75" t="s">
        <v>25</v>
      </c>
      <c r="D214" s="62">
        <f t="shared" si="46"/>
        <v>95</v>
      </c>
      <c r="E214" s="62">
        <v>11.2</v>
      </c>
      <c r="F214" s="62"/>
      <c r="G214" s="62"/>
      <c r="H214" s="62"/>
      <c r="I214" s="62"/>
      <c r="J214" s="47">
        <f t="shared" ref="J214:J215" si="48">TRUNC(PRODUCT(D214:H214),2)-I214</f>
        <v>1064</v>
      </c>
    </row>
    <row r="215" spans="1:15" ht="39.6" hidden="1">
      <c r="A215" s="73" t="s">
        <v>519</v>
      </c>
      <c r="B215" s="74" t="s">
        <v>54</v>
      </c>
      <c r="C215" s="75" t="s">
        <v>55</v>
      </c>
      <c r="D215" s="62">
        <f t="shared" si="46"/>
        <v>95</v>
      </c>
      <c r="E215" s="62">
        <v>11.2</v>
      </c>
      <c r="F215" s="62">
        <v>0.05</v>
      </c>
      <c r="G215" s="62"/>
      <c r="H215" s="62"/>
      <c r="I215" s="62"/>
      <c r="J215" s="47">
        <f t="shared" si="48"/>
        <v>53.2</v>
      </c>
      <c r="K215" s="64"/>
    </row>
    <row r="216" spans="1:15" hidden="1">
      <c r="A216" s="68" t="s">
        <v>520</v>
      </c>
      <c r="B216" s="69" t="s">
        <v>402</v>
      </c>
      <c r="C216" s="70"/>
      <c r="D216" s="71"/>
      <c r="E216" s="71"/>
      <c r="F216" s="71"/>
      <c r="G216" s="71"/>
      <c r="H216" s="71"/>
      <c r="I216" s="71"/>
      <c r="J216" s="72"/>
    </row>
    <row r="217" spans="1:15" ht="52.8" hidden="1">
      <c r="A217" s="73" t="s">
        <v>521</v>
      </c>
      <c r="B217" s="74" t="s">
        <v>60</v>
      </c>
      <c r="C217" s="75" t="s">
        <v>404</v>
      </c>
      <c r="D217" s="62">
        <f t="shared" si="46"/>
        <v>95</v>
      </c>
      <c r="E217" s="62"/>
      <c r="F217" s="62"/>
      <c r="G217" s="62"/>
      <c r="H217" s="62">
        <v>3</v>
      </c>
      <c r="I217" s="62"/>
      <c r="J217" s="47">
        <f t="shared" ref="J217:J218" si="49">TRUNC(PRODUCT(D217:H217),2)-I217</f>
        <v>285</v>
      </c>
    </row>
    <row r="218" spans="1:15" ht="26.4" hidden="1">
      <c r="A218" s="73" t="s">
        <v>522</v>
      </c>
      <c r="B218" s="74" t="s">
        <v>64</v>
      </c>
      <c r="C218" s="75" t="s">
        <v>25</v>
      </c>
      <c r="D218" s="62">
        <v>1.5</v>
      </c>
      <c r="E218" s="62">
        <v>0.4</v>
      </c>
      <c r="F218" s="62"/>
      <c r="G218" s="62">
        <v>10</v>
      </c>
      <c r="H218" s="62">
        <v>1</v>
      </c>
      <c r="I218" s="62"/>
      <c r="J218" s="47">
        <f t="shared" si="49"/>
        <v>6</v>
      </c>
    </row>
    <row r="219" spans="1:15" ht="26.4" hidden="1">
      <c r="A219" s="73" t="s">
        <v>523</v>
      </c>
      <c r="B219" s="74" t="s">
        <v>67</v>
      </c>
      <c r="C219" s="75" t="s">
        <v>68</v>
      </c>
      <c r="D219" s="62"/>
      <c r="E219" s="62"/>
      <c r="F219" s="62"/>
      <c r="G219" s="62"/>
      <c r="H219" s="62">
        <v>3</v>
      </c>
      <c r="I219" s="62"/>
      <c r="J219" s="47">
        <v>8</v>
      </c>
    </row>
    <row r="220" spans="1:15" ht="26.4" hidden="1">
      <c r="A220" s="73" t="s">
        <v>524</v>
      </c>
      <c r="B220" s="74" t="s">
        <v>408</v>
      </c>
      <c r="C220" s="75" t="s">
        <v>68</v>
      </c>
      <c r="D220" s="62"/>
      <c r="E220" s="62">
        <v>11.2</v>
      </c>
      <c r="F220" s="62"/>
      <c r="G220" s="62">
        <v>2</v>
      </c>
      <c r="H220" s="62">
        <f>1/0.25</f>
        <v>4</v>
      </c>
      <c r="I220" s="62"/>
      <c r="J220" s="47">
        <f t="shared" ref="J220" si="50">TRUNC(PRODUCT(D220:H220),2)-I220</f>
        <v>89.6</v>
      </c>
    </row>
    <row r="221" spans="1:15" hidden="1">
      <c r="A221" s="48"/>
      <c r="B221" s="49"/>
      <c r="C221" s="49"/>
      <c r="D221" s="49"/>
      <c r="E221" s="49"/>
      <c r="F221" s="49"/>
      <c r="G221" s="49"/>
      <c r="H221" s="49"/>
      <c r="I221" s="49"/>
      <c r="J221" s="51"/>
      <c r="L221" s="52"/>
    </row>
    <row r="222" spans="1:15" ht="13.2" customHeight="1">
      <c r="A222" s="39" t="s">
        <v>632</v>
      </c>
      <c r="B222" s="40"/>
      <c r="C222" s="40"/>
      <c r="D222" s="40"/>
      <c r="E222" s="40"/>
      <c r="F222" s="40"/>
      <c r="G222" s="40"/>
      <c r="H222" s="40"/>
      <c r="I222" s="40"/>
      <c r="J222" s="41"/>
    </row>
    <row r="223" spans="1:15" ht="25.5" customHeight="1" outlineLevel="1">
      <c r="A223" s="42" t="s">
        <v>498</v>
      </c>
      <c r="B223" s="43" t="s">
        <v>481</v>
      </c>
      <c r="C223" s="42" t="s">
        <v>482</v>
      </c>
      <c r="D223" s="44"/>
      <c r="E223" s="45"/>
      <c r="F223" s="45"/>
      <c r="G223" s="119">
        <v>1</v>
      </c>
      <c r="H223" s="45">
        <v>0.55000000000000004</v>
      </c>
      <c r="I223" s="45"/>
      <c r="J223" s="47">
        <f t="shared" ref="J223" si="51">TRUNC(PRODUCT(D223:H223),2)-I223</f>
        <v>0.55000000000000004</v>
      </c>
    </row>
    <row r="224" spans="1:15" outlineLevel="1">
      <c r="A224" s="48"/>
      <c r="B224" s="49"/>
      <c r="C224" s="49"/>
      <c r="D224" s="50"/>
      <c r="E224" s="50"/>
      <c r="F224" s="50"/>
      <c r="G224" s="50"/>
      <c r="H224" s="50"/>
      <c r="I224" s="50"/>
      <c r="J224" s="51"/>
      <c r="L224" s="52"/>
    </row>
    <row r="225" spans="1:1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L225" s="52"/>
    </row>
    <row r="226" spans="1:1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L226" s="52"/>
    </row>
    <row r="227" spans="1:12">
      <c r="A227" s="98"/>
      <c r="B227" s="98"/>
      <c r="C227" s="98"/>
      <c r="D227" s="52"/>
      <c r="E227" s="98"/>
      <c r="F227" s="98"/>
      <c r="G227" s="98"/>
      <c r="H227" s="98"/>
      <c r="I227" s="98"/>
      <c r="L227" s="100"/>
    </row>
    <row r="228" spans="1:12">
      <c r="A228" s="98"/>
      <c r="B228" s="98"/>
      <c r="C228" s="98"/>
      <c r="D228" s="52"/>
      <c r="E228" s="98"/>
      <c r="F228" s="98"/>
      <c r="G228" s="98"/>
      <c r="H228" s="98"/>
      <c r="I228" s="98"/>
      <c r="L228" s="100"/>
    </row>
    <row r="229" spans="1:12">
      <c r="A229" s="98"/>
      <c r="B229" s="98"/>
      <c r="C229" s="98"/>
      <c r="D229" s="181" t="s">
        <v>525</v>
      </c>
      <c r="E229" s="181"/>
      <c r="F229" s="181"/>
      <c r="G229" s="181"/>
      <c r="H229" s="98"/>
      <c r="I229" s="98"/>
    </row>
    <row r="230" spans="1:12">
      <c r="A230" s="98"/>
      <c r="B230" s="98"/>
      <c r="C230" s="98"/>
      <c r="D230" s="171" t="s">
        <v>526</v>
      </c>
      <c r="E230" s="171"/>
      <c r="F230" s="171"/>
      <c r="G230" s="171"/>
      <c r="H230" s="98"/>
      <c r="I230" s="98"/>
    </row>
    <row r="231" spans="1:12">
      <c r="A231" s="98"/>
      <c r="B231" s="52"/>
      <c r="C231" s="98"/>
      <c r="D231" s="98"/>
      <c r="E231" s="98"/>
      <c r="F231" s="98"/>
      <c r="G231" s="98"/>
      <c r="H231" s="98"/>
      <c r="I231" s="98"/>
      <c r="J231" s="98"/>
    </row>
    <row r="232" spans="1:12">
      <c r="A232" s="98"/>
      <c r="B232" s="52"/>
      <c r="C232" s="98"/>
      <c r="D232" s="98"/>
      <c r="E232" s="98"/>
      <c r="F232" s="98"/>
      <c r="G232" s="98"/>
      <c r="H232" s="98"/>
      <c r="I232" s="98"/>
      <c r="J232" s="98"/>
    </row>
    <row r="233" spans="1:12">
      <c r="A233" s="98"/>
      <c r="B233" s="52"/>
      <c r="C233" s="98"/>
      <c r="D233" s="98"/>
      <c r="E233" s="98"/>
      <c r="F233" s="98"/>
      <c r="G233" s="98"/>
      <c r="H233" s="98"/>
      <c r="I233" s="98"/>
      <c r="J233" s="98"/>
    </row>
    <row r="234" spans="1:12">
      <c r="A234" s="98"/>
      <c r="B234" s="52"/>
      <c r="C234" s="98"/>
      <c r="D234" s="98"/>
      <c r="E234" s="98"/>
      <c r="F234" s="98"/>
      <c r="G234" s="98"/>
      <c r="H234" s="98"/>
      <c r="I234" s="98"/>
      <c r="J234" s="98"/>
    </row>
    <row r="235" spans="1:12">
      <c r="A235" s="98"/>
      <c r="B235" s="52"/>
      <c r="C235" s="98"/>
      <c r="D235" s="98"/>
      <c r="E235" s="98"/>
      <c r="F235" s="98"/>
      <c r="G235" s="98"/>
      <c r="H235" s="98"/>
      <c r="I235" s="98"/>
      <c r="J235" s="98"/>
    </row>
    <row r="236" spans="1:12">
      <c r="A236" s="98"/>
      <c r="B236" s="52"/>
      <c r="C236" s="98"/>
      <c r="D236" s="98"/>
      <c r="E236" s="98"/>
      <c r="F236" s="98"/>
      <c r="G236" s="98"/>
      <c r="H236" s="98"/>
      <c r="I236" s="98"/>
      <c r="J236" s="98"/>
    </row>
    <row r="237" spans="1:12">
      <c r="A237" s="98"/>
      <c r="B237" s="52"/>
      <c r="C237" s="98"/>
      <c r="D237" s="98"/>
      <c r="E237" s="98"/>
      <c r="F237" s="98"/>
      <c r="G237" s="98"/>
      <c r="H237" s="98"/>
      <c r="I237" s="98"/>
      <c r="J237" s="98"/>
    </row>
    <row r="238" spans="1:12">
      <c r="A238" s="98"/>
      <c r="B238" s="52"/>
      <c r="C238" s="98"/>
      <c r="D238" s="98"/>
      <c r="E238" s="98"/>
      <c r="F238" s="98"/>
      <c r="G238" s="98"/>
      <c r="H238" s="98"/>
      <c r="I238" s="98"/>
      <c r="J238" s="98"/>
    </row>
    <row r="239" spans="1:12">
      <c r="A239" s="98"/>
      <c r="B239" s="52"/>
      <c r="C239" s="98"/>
      <c r="D239" s="98"/>
      <c r="E239" s="98"/>
      <c r="F239" s="98"/>
      <c r="G239" s="98"/>
      <c r="H239" s="98"/>
      <c r="I239" s="98"/>
      <c r="J239" s="98"/>
    </row>
    <row r="240" spans="1:12">
      <c r="A240" s="98"/>
      <c r="B240" s="52"/>
      <c r="C240" s="98"/>
      <c r="D240" s="98"/>
      <c r="E240" s="98"/>
      <c r="F240" s="98"/>
      <c r="G240" s="98"/>
      <c r="H240" s="98"/>
      <c r="I240" s="98"/>
      <c r="J240" s="98"/>
    </row>
    <row r="241" spans="1:18">
      <c r="A241" s="98"/>
      <c r="B241" s="52"/>
      <c r="C241" s="98"/>
      <c r="D241" s="98"/>
      <c r="E241" s="98"/>
      <c r="F241" s="98"/>
      <c r="G241" s="98"/>
      <c r="H241" s="98"/>
      <c r="I241" s="98"/>
      <c r="J241" s="98"/>
      <c r="N241" s="24" t="s">
        <v>527</v>
      </c>
      <c r="O241" s="66" t="s">
        <v>528</v>
      </c>
      <c r="P241" s="24" t="s">
        <v>529</v>
      </c>
      <c r="Q241" s="24" t="s">
        <v>530</v>
      </c>
      <c r="R241" s="24" t="s">
        <v>55</v>
      </c>
    </row>
    <row r="242" spans="1:18">
      <c r="A242" s="98"/>
      <c r="B242" s="52"/>
      <c r="C242" s="98"/>
      <c r="D242" s="98"/>
      <c r="E242" s="98"/>
      <c r="F242" s="98"/>
      <c r="G242" s="98"/>
      <c r="H242" s="98"/>
      <c r="I242" s="98"/>
      <c r="J242" s="98"/>
      <c r="N242" s="24" t="s">
        <v>531</v>
      </c>
      <c r="O242" s="66">
        <v>1373397.45</v>
      </c>
      <c r="P242" s="101">
        <v>8452.26</v>
      </c>
      <c r="R242" s="102">
        <v>422.59</v>
      </c>
    </row>
    <row r="243" spans="1:18">
      <c r="A243" s="98"/>
      <c r="B243" s="52"/>
      <c r="C243" s="98"/>
      <c r="D243" s="98"/>
      <c r="E243" s="98"/>
      <c r="F243" s="98"/>
      <c r="G243" s="98"/>
      <c r="H243" s="98"/>
      <c r="I243" s="98"/>
      <c r="J243" s="98"/>
      <c r="N243" s="24" t="s">
        <v>532</v>
      </c>
      <c r="O243" s="66">
        <v>846967.32</v>
      </c>
      <c r="P243" s="103">
        <v>4076.56</v>
      </c>
      <c r="Q243" s="104">
        <v>954.24</v>
      </c>
      <c r="R243" s="104">
        <v>122.29</v>
      </c>
    </row>
    <row r="244" spans="1:18">
      <c r="A244" s="98"/>
      <c r="B244" s="52"/>
      <c r="C244" s="98"/>
      <c r="D244" s="98"/>
      <c r="E244" s="98"/>
      <c r="F244" s="98"/>
      <c r="G244" s="98"/>
      <c r="H244" s="98"/>
      <c r="I244" s="98"/>
      <c r="J244" s="98"/>
      <c r="N244" s="24" t="s">
        <v>533</v>
      </c>
      <c r="O244" s="66">
        <v>647138.68999999994</v>
      </c>
      <c r="P244" s="105">
        <v>2672.87</v>
      </c>
      <c r="Q244" s="106">
        <v>857.28</v>
      </c>
      <c r="R244" s="107">
        <v>80.16</v>
      </c>
    </row>
    <row r="245" spans="1:18">
      <c r="A245" s="98"/>
      <c r="B245" s="52"/>
      <c r="C245" s="98"/>
      <c r="D245" s="98"/>
      <c r="E245" s="98"/>
      <c r="F245" s="98"/>
      <c r="G245" s="98"/>
      <c r="H245" s="98"/>
      <c r="I245" s="98"/>
      <c r="J245" s="98"/>
      <c r="N245" s="24" t="s">
        <v>534</v>
      </c>
      <c r="O245" s="66">
        <v>608491.73</v>
      </c>
      <c r="P245" s="103">
        <v>2170.0100000000002</v>
      </c>
      <c r="Q245" s="104">
        <v>701.08</v>
      </c>
      <c r="R245" s="104">
        <v>65.09</v>
      </c>
    </row>
    <row r="246" spans="1:18">
      <c r="A246" s="98"/>
      <c r="B246" s="52"/>
      <c r="C246" s="98"/>
      <c r="D246" s="98"/>
      <c r="E246" s="98"/>
      <c r="F246" s="98"/>
      <c r="G246" s="98"/>
      <c r="H246" s="98"/>
      <c r="I246" s="98"/>
      <c r="J246" s="98"/>
      <c r="N246" s="24" t="s">
        <v>535</v>
      </c>
      <c r="O246" s="66">
        <v>522440.86</v>
      </c>
      <c r="P246" s="108">
        <v>2104.75</v>
      </c>
      <c r="Q246" s="109">
        <v>687.92</v>
      </c>
    </row>
    <row r="247" spans="1:18">
      <c r="A247" s="98"/>
      <c r="B247" s="52"/>
      <c r="C247" s="98"/>
      <c r="D247" s="98"/>
      <c r="E247" s="98"/>
      <c r="F247" s="98"/>
      <c r="G247" s="98"/>
      <c r="H247" s="98"/>
      <c r="I247" s="98"/>
      <c r="J247" s="98"/>
      <c r="O247" s="66">
        <f>SUM(O242:O246)</f>
        <v>3998436.05</v>
      </c>
      <c r="P247" s="108">
        <f>SUM(P242:P246)</f>
        <v>19476.449999999997</v>
      </c>
      <c r="Q247" s="108">
        <f>SUM(Q242:Q246)</f>
        <v>3200.52</v>
      </c>
      <c r="R247" s="108">
        <f>SUM(R242:R246)</f>
        <v>690.13</v>
      </c>
    </row>
    <row r="248" spans="1:18">
      <c r="A248" s="98"/>
      <c r="B248" s="52"/>
      <c r="C248" s="98"/>
      <c r="D248" s="98"/>
      <c r="E248" s="98"/>
      <c r="F248" s="98"/>
      <c r="G248" s="98"/>
      <c r="H248" s="98"/>
      <c r="I248" s="98"/>
      <c r="J248" s="98"/>
    </row>
    <row r="249" spans="1:18">
      <c r="A249" s="98"/>
      <c r="B249" s="52"/>
      <c r="C249" s="98"/>
      <c r="D249" s="98"/>
      <c r="E249" s="98"/>
      <c r="F249" s="98"/>
      <c r="G249" s="98"/>
      <c r="H249" s="98"/>
      <c r="I249" s="98"/>
      <c r="J249" s="98"/>
      <c r="O249" s="66" t="s">
        <v>536</v>
      </c>
      <c r="P249" s="110">
        <f>P247-P246</f>
        <v>17371.699999999997</v>
      </c>
    </row>
    <row r="250" spans="1:18">
      <c r="A250" s="98"/>
      <c r="B250" s="52"/>
      <c r="C250" s="98"/>
      <c r="D250" s="98"/>
      <c r="E250" s="98"/>
      <c r="F250" s="98"/>
      <c r="G250" s="98"/>
      <c r="H250" s="98"/>
      <c r="I250" s="98"/>
      <c r="J250" s="98"/>
      <c r="O250" s="66" t="s">
        <v>537</v>
      </c>
      <c r="P250" s="110">
        <f>P246</f>
        <v>2104.75</v>
      </c>
    </row>
    <row r="251" spans="1:18">
      <c r="A251" s="98"/>
      <c r="B251" s="52"/>
      <c r="C251" s="98"/>
      <c r="D251" s="98"/>
      <c r="E251" s="98"/>
      <c r="F251" s="98"/>
      <c r="G251" s="98"/>
      <c r="H251" s="98"/>
      <c r="I251" s="98"/>
      <c r="J251" s="98"/>
    </row>
    <row r="252" spans="1:18">
      <c r="A252" s="98"/>
      <c r="B252" s="52"/>
      <c r="C252" s="98"/>
      <c r="D252" s="98"/>
      <c r="E252" s="98"/>
      <c r="F252" s="98"/>
      <c r="G252" s="98"/>
      <c r="H252" s="98"/>
      <c r="I252" s="98"/>
      <c r="J252" s="98"/>
    </row>
    <row r="253" spans="1:18">
      <c r="A253" s="98"/>
      <c r="B253" s="52"/>
      <c r="C253" s="98"/>
      <c r="D253" s="98"/>
      <c r="E253" s="98"/>
      <c r="F253" s="98"/>
      <c r="G253" s="98"/>
      <c r="H253" s="98"/>
      <c r="I253" s="98"/>
      <c r="J253" s="98"/>
    </row>
    <row r="254" spans="1:18">
      <c r="A254" s="98"/>
      <c r="B254" s="52"/>
      <c r="C254" s="98"/>
      <c r="D254" s="98"/>
      <c r="E254" s="98"/>
      <c r="F254" s="98"/>
      <c r="G254" s="98"/>
      <c r="H254" s="98"/>
      <c r="I254" s="98"/>
      <c r="J254" s="98"/>
    </row>
    <row r="255" spans="1:18">
      <c r="A255" s="98"/>
      <c r="B255" s="52"/>
      <c r="C255" s="98"/>
      <c r="D255" s="98"/>
      <c r="E255" s="98"/>
      <c r="F255" s="98"/>
      <c r="G255" s="98"/>
      <c r="H255" s="98"/>
      <c r="I255" s="98"/>
      <c r="J255" s="98"/>
    </row>
    <row r="256" spans="1:18">
      <c r="A256" s="98"/>
      <c r="B256" s="52"/>
      <c r="C256" s="98"/>
      <c r="D256" s="98"/>
      <c r="E256" s="98"/>
      <c r="F256" s="98"/>
      <c r="G256" s="98"/>
      <c r="H256" s="98"/>
      <c r="I256" s="98"/>
      <c r="J256" s="98"/>
    </row>
    <row r="257" spans="1:10">
      <c r="A257" s="98"/>
      <c r="B257" s="52"/>
      <c r="C257" s="98"/>
      <c r="D257" s="98"/>
      <c r="E257" s="98"/>
      <c r="F257" s="98"/>
      <c r="G257" s="98"/>
      <c r="H257" s="98"/>
      <c r="I257" s="98"/>
      <c r="J257" s="98"/>
    </row>
    <row r="258" spans="1:10">
      <c r="A258" s="98"/>
      <c r="B258" s="52"/>
      <c r="C258" s="98"/>
      <c r="D258" s="98"/>
      <c r="E258" s="98"/>
      <c r="F258" s="98"/>
      <c r="G258" s="98"/>
      <c r="H258" s="98"/>
      <c r="I258" s="98"/>
      <c r="J258" s="98"/>
    </row>
    <row r="259" spans="1:10">
      <c r="A259" s="98"/>
      <c r="B259" s="52"/>
      <c r="C259" s="98"/>
      <c r="D259" s="98"/>
      <c r="E259" s="98"/>
      <c r="F259" s="98"/>
      <c r="G259" s="98"/>
      <c r="H259" s="98"/>
      <c r="I259" s="98"/>
      <c r="J259" s="98"/>
    </row>
    <row r="260" spans="1:10">
      <c r="A260" s="98"/>
      <c r="B260" s="52"/>
      <c r="C260" s="98"/>
      <c r="D260" s="98"/>
      <c r="E260" s="98"/>
      <c r="F260" s="98"/>
      <c r="G260" s="98"/>
      <c r="H260" s="98"/>
      <c r="I260" s="98"/>
      <c r="J260" s="98"/>
    </row>
    <row r="261" spans="1:10">
      <c r="A261" s="98"/>
      <c r="B261" s="52"/>
      <c r="C261" s="98"/>
      <c r="D261" s="98"/>
      <c r="E261" s="98"/>
      <c r="F261" s="98"/>
      <c r="G261" s="98"/>
      <c r="H261" s="98"/>
      <c r="I261" s="98"/>
      <c r="J261" s="98"/>
    </row>
    <row r="262" spans="1:10">
      <c r="A262" s="98"/>
      <c r="B262" s="52"/>
      <c r="C262" s="98"/>
      <c r="D262" s="98"/>
      <c r="E262" s="98"/>
      <c r="F262" s="98"/>
      <c r="G262" s="98"/>
      <c r="H262" s="98"/>
      <c r="I262" s="98"/>
      <c r="J262" s="98"/>
    </row>
    <row r="263" spans="1:10">
      <c r="A263" s="98"/>
      <c r="B263" s="52"/>
      <c r="C263" s="98"/>
      <c r="D263" s="98"/>
      <c r="E263" s="98"/>
      <c r="F263" s="98"/>
      <c r="G263" s="98"/>
      <c r="H263" s="98"/>
      <c r="I263" s="98"/>
      <c r="J263" s="98"/>
    </row>
    <row r="264" spans="1:10">
      <c r="A264" s="98"/>
      <c r="B264" s="52"/>
      <c r="C264" s="98"/>
      <c r="D264" s="98"/>
      <c r="E264" s="98"/>
      <c r="F264" s="98"/>
      <c r="G264" s="98"/>
      <c r="H264" s="98"/>
      <c r="I264" s="98"/>
      <c r="J264" s="98"/>
    </row>
    <row r="265" spans="1:10">
      <c r="A265" s="98"/>
      <c r="B265" s="52"/>
      <c r="C265" s="98"/>
      <c r="D265" s="98"/>
      <c r="E265" s="98"/>
      <c r="F265" s="98"/>
      <c r="G265" s="98"/>
      <c r="H265" s="98"/>
      <c r="I265" s="98"/>
      <c r="J265" s="98"/>
    </row>
    <row r="266" spans="1:10">
      <c r="A266" s="98"/>
      <c r="B266" s="52"/>
      <c r="C266" s="98"/>
      <c r="D266" s="98"/>
      <c r="E266" s="98"/>
      <c r="F266" s="98"/>
      <c r="G266" s="98"/>
      <c r="H266" s="98"/>
      <c r="I266" s="98"/>
      <c r="J266" s="98"/>
    </row>
    <row r="267" spans="1:10">
      <c r="A267" s="98"/>
      <c r="B267" s="52"/>
      <c r="C267" s="98"/>
      <c r="D267" s="98"/>
      <c r="E267" s="98"/>
      <c r="F267" s="98"/>
      <c r="G267" s="98"/>
      <c r="H267" s="98"/>
      <c r="I267" s="98"/>
      <c r="J267" s="98"/>
    </row>
    <row r="268" spans="1:10">
      <c r="A268" s="98"/>
      <c r="B268" s="52"/>
      <c r="C268" s="98"/>
      <c r="D268" s="98"/>
      <c r="E268" s="98"/>
      <c r="F268" s="98"/>
      <c r="G268" s="98"/>
      <c r="H268" s="98"/>
      <c r="I268" s="98"/>
      <c r="J268" s="98"/>
    </row>
    <row r="269" spans="1:10">
      <c r="A269" s="98"/>
      <c r="B269" s="52"/>
      <c r="C269" s="98"/>
      <c r="D269" s="98"/>
      <c r="E269" s="98"/>
      <c r="F269" s="98"/>
      <c r="G269" s="98"/>
      <c r="H269" s="98"/>
      <c r="I269" s="98"/>
      <c r="J269" s="98"/>
    </row>
    <row r="270" spans="1:10">
      <c r="A270" s="98"/>
      <c r="B270" s="52"/>
      <c r="C270" s="98"/>
      <c r="D270" s="98"/>
      <c r="E270" s="98"/>
      <c r="F270" s="98"/>
      <c r="G270" s="98"/>
      <c r="H270" s="98"/>
      <c r="I270" s="98"/>
      <c r="J270" s="98"/>
    </row>
    <row r="271" spans="1:10">
      <c r="A271" s="98"/>
      <c r="B271" s="52"/>
      <c r="C271" s="98"/>
      <c r="D271" s="98"/>
      <c r="E271" s="98"/>
      <c r="F271" s="98"/>
      <c r="G271" s="98"/>
      <c r="H271" s="98"/>
      <c r="I271" s="98"/>
      <c r="J271" s="98"/>
    </row>
    <row r="272" spans="1:10">
      <c r="A272" s="98"/>
      <c r="B272" s="52"/>
      <c r="C272" s="98"/>
      <c r="D272" s="98"/>
      <c r="E272" s="98"/>
      <c r="F272" s="98"/>
      <c r="G272" s="98"/>
      <c r="H272" s="98"/>
      <c r="I272" s="98"/>
      <c r="J272" s="98"/>
    </row>
    <row r="273" spans="1:10">
      <c r="A273" s="98"/>
      <c r="B273" s="52"/>
      <c r="C273" s="98"/>
      <c r="D273" s="98"/>
      <c r="E273" s="98"/>
      <c r="F273" s="98"/>
      <c r="G273" s="98"/>
      <c r="H273" s="98"/>
      <c r="I273" s="98"/>
      <c r="J273" s="98"/>
    </row>
    <row r="274" spans="1:10">
      <c r="A274" s="98"/>
      <c r="B274" s="52"/>
      <c r="C274" s="98"/>
      <c r="D274" s="98"/>
      <c r="E274" s="98"/>
      <c r="F274" s="98"/>
      <c r="G274" s="98"/>
      <c r="H274" s="98"/>
      <c r="I274" s="98"/>
      <c r="J274" s="98"/>
    </row>
    <row r="275" spans="1:10">
      <c r="A275" s="98"/>
      <c r="B275" s="52"/>
      <c r="C275" s="98"/>
      <c r="D275" s="98"/>
      <c r="E275" s="98"/>
      <c r="F275" s="98"/>
      <c r="G275" s="98"/>
      <c r="H275" s="98"/>
      <c r="I275" s="98"/>
      <c r="J275" s="98"/>
    </row>
    <row r="276" spans="1:10">
      <c r="A276" s="98"/>
      <c r="B276" s="52"/>
      <c r="C276" s="98"/>
      <c r="D276" s="98"/>
      <c r="E276" s="98"/>
      <c r="F276" s="98"/>
      <c r="G276" s="98"/>
      <c r="H276" s="98"/>
      <c r="I276" s="98"/>
      <c r="J276" s="98"/>
    </row>
    <row r="277" spans="1:10">
      <c r="A277" s="98"/>
      <c r="B277" s="52"/>
      <c r="C277" s="98"/>
      <c r="D277" s="98"/>
      <c r="E277" s="98"/>
      <c r="F277" s="98"/>
      <c r="G277" s="98"/>
      <c r="H277" s="98"/>
      <c r="I277" s="98"/>
      <c r="J277" s="98"/>
    </row>
    <row r="278" spans="1:10">
      <c r="A278" s="98"/>
      <c r="B278" s="52"/>
      <c r="C278" s="98"/>
      <c r="D278" s="98"/>
      <c r="E278" s="98"/>
      <c r="F278" s="98"/>
      <c r="G278" s="98"/>
      <c r="H278" s="98"/>
      <c r="I278" s="98"/>
      <c r="J278" s="98"/>
    </row>
    <row r="279" spans="1:10">
      <c r="A279" s="98"/>
      <c r="B279" s="52"/>
      <c r="C279" s="98"/>
      <c r="D279" s="98"/>
      <c r="E279" s="98"/>
      <c r="F279" s="98"/>
      <c r="G279" s="98"/>
      <c r="H279" s="98"/>
      <c r="I279" s="98"/>
      <c r="J279" s="98"/>
    </row>
    <row r="280" spans="1:10">
      <c r="A280" s="98"/>
      <c r="B280" s="52"/>
      <c r="C280" s="98"/>
      <c r="D280" s="98"/>
      <c r="E280" s="98"/>
      <c r="F280" s="98"/>
      <c r="G280" s="98"/>
      <c r="H280" s="98"/>
      <c r="I280" s="98"/>
      <c r="J280" s="98"/>
    </row>
    <row r="281" spans="1:10">
      <c r="A281" s="98"/>
      <c r="B281" s="52"/>
      <c r="C281" s="98"/>
      <c r="D281" s="98"/>
      <c r="E281" s="98"/>
      <c r="F281" s="98"/>
      <c r="G281" s="98"/>
      <c r="H281" s="98"/>
      <c r="I281" s="98"/>
      <c r="J281" s="98"/>
    </row>
    <row r="282" spans="1:10">
      <c r="A282" s="98"/>
      <c r="B282" s="52"/>
      <c r="C282" s="98"/>
      <c r="D282" s="98"/>
      <c r="E282" s="98"/>
      <c r="F282" s="98"/>
      <c r="G282" s="98"/>
      <c r="H282" s="98"/>
      <c r="I282" s="98"/>
      <c r="J282" s="98"/>
    </row>
    <row r="283" spans="1:10">
      <c r="A283" s="98"/>
      <c r="B283" s="52"/>
      <c r="C283" s="98"/>
      <c r="D283" s="98"/>
      <c r="E283" s="98"/>
      <c r="F283" s="98"/>
      <c r="G283" s="98"/>
      <c r="H283" s="98"/>
      <c r="I283" s="98"/>
      <c r="J283" s="98"/>
    </row>
    <row r="284" spans="1:10">
      <c r="A284" s="98"/>
      <c r="B284" s="52"/>
      <c r="C284" s="98"/>
      <c r="D284" s="98"/>
      <c r="E284" s="98"/>
      <c r="F284" s="98"/>
      <c r="G284" s="98"/>
      <c r="H284" s="98"/>
      <c r="I284" s="98"/>
      <c r="J284" s="98"/>
    </row>
    <row r="285" spans="1:10">
      <c r="A285" s="98"/>
      <c r="B285" s="52"/>
      <c r="C285" s="98"/>
      <c r="D285" s="98"/>
      <c r="E285" s="98"/>
      <c r="F285" s="98"/>
      <c r="G285" s="98"/>
      <c r="H285" s="98"/>
      <c r="I285" s="98"/>
      <c r="J285" s="98"/>
    </row>
    <row r="286" spans="1:10">
      <c r="A286" s="98"/>
      <c r="B286" s="52"/>
      <c r="C286" s="98"/>
      <c r="D286" s="98"/>
      <c r="E286" s="98"/>
      <c r="F286" s="98"/>
      <c r="G286" s="98"/>
      <c r="H286" s="98"/>
      <c r="I286" s="98"/>
      <c r="J286" s="98"/>
    </row>
    <row r="287" spans="1:10">
      <c r="A287" s="98"/>
      <c r="B287" s="52"/>
      <c r="C287" s="98"/>
      <c r="D287" s="98"/>
      <c r="E287" s="98"/>
      <c r="F287" s="98"/>
      <c r="G287" s="98"/>
      <c r="H287" s="98"/>
      <c r="I287" s="98"/>
      <c r="J287" s="98"/>
    </row>
    <row r="288" spans="1:10">
      <c r="A288" s="98"/>
      <c r="B288" s="52"/>
      <c r="C288" s="98"/>
      <c r="D288" s="98"/>
      <c r="E288" s="98"/>
      <c r="F288" s="98"/>
      <c r="G288" s="98"/>
      <c r="H288" s="98"/>
      <c r="I288" s="98"/>
      <c r="J288" s="98"/>
    </row>
    <row r="289" spans="1:10">
      <c r="A289" s="98"/>
      <c r="B289" s="52"/>
      <c r="C289" s="98"/>
      <c r="D289" s="98"/>
      <c r="E289" s="98"/>
      <c r="F289" s="98"/>
      <c r="G289" s="98"/>
      <c r="H289" s="98"/>
      <c r="I289" s="98"/>
      <c r="J289" s="98"/>
    </row>
    <row r="290" spans="1:10">
      <c r="A290" s="98"/>
      <c r="B290" s="52"/>
      <c r="C290" s="98"/>
      <c r="D290" s="98"/>
      <c r="E290" s="98"/>
      <c r="F290" s="98"/>
      <c r="G290" s="98"/>
      <c r="H290" s="98"/>
      <c r="I290" s="98"/>
      <c r="J290" s="98"/>
    </row>
    <row r="291" spans="1:10">
      <c r="A291" s="98"/>
      <c r="B291" s="52"/>
      <c r="C291" s="98"/>
      <c r="D291" s="98"/>
      <c r="E291" s="98"/>
      <c r="F291" s="98"/>
      <c r="G291" s="98"/>
      <c r="H291" s="98"/>
      <c r="I291" s="98"/>
      <c r="J291" s="98"/>
    </row>
    <row r="292" spans="1:10">
      <c r="A292" s="98"/>
      <c r="B292" s="52"/>
      <c r="C292" s="98"/>
      <c r="D292" s="98"/>
      <c r="E292" s="98"/>
      <c r="F292" s="98"/>
      <c r="G292" s="98"/>
      <c r="H292" s="98"/>
      <c r="I292" s="98"/>
      <c r="J292" s="98"/>
    </row>
    <row r="293" spans="1:10">
      <c r="A293" s="98"/>
      <c r="B293" s="52"/>
      <c r="C293" s="98"/>
      <c r="D293" s="98"/>
      <c r="E293" s="98"/>
      <c r="F293" s="98"/>
      <c r="G293" s="98"/>
      <c r="H293" s="98"/>
      <c r="I293" s="98"/>
      <c r="J293" s="98"/>
    </row>
    <row r="294" spans="1:10">
      <c r="A294" s="98"/>
      <c r="B294" s="52"/>
      <c r="C294" s="98"/>
      <c r="D294" s="98"/>
      <c r="E294" s="98"/>
      <c r="F294" s="98"/>
      <c r="G294" s="98"/>
      <c r="H294" s="98"/>
      <c r="I294" s="98"/>
      <c r="J294" s="98"/>
    </row>
    <row r="295" spans="1:10">
      <c r="A295" s="98"/>
      <c r="B295" s="52"/>
      <c r="C295" s="98"/>
      <c r="D295" s="98"/>
      <c r="E295" s="98"/>
      <c r="F295" s="98"/>
      <c r="G295" s="98"/>
      <c r="H295" s="98"/>
      <c r="I295" s="98"/>
      <c r="J295" s="98"/>
    </row>
    <row r="296" spans="1:10">
      <c r="A296" s="98"/>
      <c r="B296" s="52"/>
      <c r="C296" s="98"/>
      <c r="D296" s="98"/>
      <c r="E296" s="98"/>
      <c r="F296" s="98"/>
      <c r="G296" s="98"/>
      <c r="H296" s="98"/>
      <c r="I296" s="98"/>
      <c r="J296" s="98"/>
    </row>
  </sheetData>
  <mergeCells count="6">
    <mergeCell ref="D230:G230"/>
    <mergeCell ref="A1:B1"/>
    <mergeCell ref="C7:J7"/>
    <mergeCell ref="C8:J8"/>
    <mergeCell ref="A9:J10"/>
    <mergeCell ref="D229:G229"/>
  </mergeCells>
  <conditionalFormatting sqref="A1 D1:I1 C1:C2 A4:B4 D4:I4 C4:C5 C6:I6 B6:B7 C7:C8">
    <cfRule type="cellIs" dxfId="1" priority="2" stopIfTrue="1" operator="equal">
      <formula>0</formula>
    </cfRule>
  </conditionalFormatting>
  <conditionalFormatting sqref="A7:A9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58" fitToHeight="0" orientation="portrait" horizontalDpi="360" verticalDpi="360" r:id="rId1"/>
  <headerFooter>
    <oddFooter>Página &amp;P de &amp;N</oddFooter>
  </headerFooter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OutlineSymbols="0" showWhiteSpace="0" view="pageBreakPreview" zoomScale="60" zoomScaleNormal="55" workbookViewId="0">
      <selection activeCell="D2" sqref="D2:E2"/>
    </sheetView>
  </sheetViews>
  <sheetFormatPr defaultRowHeight="13.8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12">
      <c r="A1" s="129"/>
      <c r="B1" s="129" t="s">
        <v>0</v>
      </c>
      <c r="C1" s="129" t="s">
        <v>1</v>
      </c>
      <c r="D1" s="184" t="s">
        <v>2</v>
      </c>
      <c r="E1" s="184"/>
      <c r="F1" s="184" t="s">
        <v>3</v>
      </c>
      <c r="G1" s="184"/>
    </row>
    <row r="2" spans="1:12" ht="94.95" customHeight="1">
      <c r="A2" s="130"/>
      <c r="B2" s="130" t="s">
        <v>360</v>
      </c>
      <c r="C2" s="130" t="s">
        <v>4</v>
      </c>
      <c r="D2" s="182" t="s">
        <v>359</v>
      </c>
      <c r="E2" s="182"/>
      <c r="F2" s="182" t="s">
        <v>5</v>
      </c>
      <c r="G2" s="182"/>
    </row>
    <row r="3" spans="1:12">
      <c r="A3" s="185" t="s">
        <v>633</v>
      </c>
      <c r="B3" s="169"/>
      <c r="C3" s="169"/>
      <c r="D3" s="169"/>
      <c r="E3" s="169"/>
      <c r="F3" s="169"/>
      <c r="G3" s="169"/>
    </row>
    <row r="4" spans="1:12">
      <c r="A4" s="131" t="s">
        <v>7</v>
      </c>
      <c r="B4" s="131" t="s">
        <v>10</v>
      </c>
      <c r="C4" s="132" t="s">
        <v>634</v>
      </c>
      <c r="D4" s="132" t="s">
        <v>635</v>
      </c>
      <c r="E4" s="132" t="s">
        <v>636</v>
      </c>
      <c r="F4" s="132" t="s">
        <v>637</v>
      </c>
      <c r="G4" s="132" t="s">
        <v>638</v>
      </c>
      <c r="H4" s="132" t="s">
        <v>639</v>
      </c>
      <c r="I4" s="132" t="s">
        <v>640</v>
      </c>
      <c r="J4" s="132" t="s">
        <v>641</v>
      </c>
      <c r="K4" s="132" t="s">
        <v>642</v>
      </c>
      <c r="L4" s="132" t="s">
        <v>643</v>
      </c>
    </row>
    <row r="5" spans="1:12" ht="25.95" customHeight="1" thickBot="1">
      <c r="A5" s="133" t="s">
        <v>17</v>
      </c>
      <c r="B5" s="133" t="s">
        <v>18</v>
      </c>
      <c r="C5" s="134" t="s">
        <v>644</v>
      </c>
      <c r="D5" s="135" t="s">
        <v>645</v>
      </c>
      <c r="E5" s="135" t="s">
        <v>646</v>
      </c>
      <c r="F5" s="135" t="s">
        <v>647</v>
      </c>
      <c r="G5" s="135" t="s">
        <v>648</v>
      </c>
      <c r="H5" s="135" t="s">
        <v>649</v>
      </c>
      <c r="I5" s="135" t="s">
        <v>650</v>
      </c>
      <c r="J5" s="135" t="s">
        <v>651</v>
      </c>
      <c r="K5" s="134" t="s">
        <v>652</v>
      </c>
      <c r="L5" s="134" t="s">
        <v>652</v>
      </c>
    </row>
    <row r="6" spans="1:12" ht="24" customHeight="1" thickTop="1" thickBot="1">
      <c r="A6" s="133" t="s">
        <v>19</v>
      </c>
      <c r="B6" s="133" t="s">
        <v>20</v>
      </c>
      <c r="C6" s="134" t="s">
        <v>653</v>
      </c>
      <c r="D6" s="135" t="s">
        <v>653</v>
      </c>
      <c r="E6" s="134" t="s">
        <v>652</v>
      </c>
      <c r="F6" s="134" t="s">
        <v>652</v>
      </c>
      <c r="G6" s="134" t="s">
        <v>652</v>
      </c>
      <c r="H6" s="134" t="s">
        <v>652</v>
      </c>
      <c r="I6" s="134" t="s">
        <v>652</v>
      </c>
      <c r="J6" s="134" t="s">
        <v>652</v>
      </c>
      <c r="K6" s="134" t="s">
        <v>652</v>
      </c>
      <c r="L6" s="134" t="s">
        <v>652</v>
      </c>
    </row>
    <row r="7" spans="1:12" ht="39" customHeight="1" thickTop="1" thickBot="1">
      <c r="A7" s="136" t="s">
        <v>21</v>
      </c>
      <c r="B7" s="136" t="s">
        <v>24</v>
      </c>
      <c r="C7" s="137" t="s">
        <v>653</v>
      </c>
      <c r="D7" s="138" t="s">
        <v>653</v>
      </c>
      <c r="E7" s="137" t="s">
        <v>652</v>
      </c>
      <c r="F7" s="137" t="s">
        <v>652</v>
      </c>
      <c r="G7" s="137" t="s">
        <v>652</v>
      </c>
      <c r="H7" s="137" t="s">
        <v>652</v>
      </c>
      <c r="I7" s="137" t="s">
        <v>652</v>
      </c>
      <c r="J7" s="137" t="s">
        <v>652</v>
      </c>
      <c r="K7" s="137" t="s">
        <v>652</v>
      </c>
      <c r="L7" s="137" t="s">
        <v>652</v>
      </c>
    </row>
    <row r="8" spans="1:12" ht="24" customHeight="1" thickTop="1" thickBot="1">
      <c r="A8" s="133" t="s">
        <v>26</v>
      </c>
      <c r="B8" s="133" t="s">
        <v>27</v>
      </c>
      <c r="C8" s="134" t="s">
        <v>654</v>
      </c>
      <c r="D8" s="135" t="s">
        <v>655</v>
      </c>
      <c r="E8" s="135" t="s">
        <v>656</v>
      </c>
      <c r="F8" s="135" t="s">
        <v>657</v>
      </c>
      <c r="G8" s="135" t="s">
        <v>658</v>
      </c>
      <c r="H8" s="135" t="s">
        <v>659</v>
      </c>
      <c r="I8" s="135" t="s">
        <v>660</v>
      </c>
      <c r="J8" s="135" t="s">
        <v>661</v>
      </c>
      <c r="K8" s="134" t="s">
        <v>652</v>
      </c>
      <c r="L8" s="134" t="s">
        <v>652</v>
      </c>
    </row>
    <row r="9" spans="1:12" ht="25.95" customHeight="1" thickTop="1" thickBot="1">
      <c r="A9" s="133" t="s">
        <v>28</v>
      </c>
      <c r="B9" s="133" t="s">
        <v>29</v>
      </c>
      <c r="C9" s="134" t="s">
        <v>662</v>
      </c>
      <c r="D9" s="135" t="s">
        <v>663</v>
      </c>
      <c r="E9" s="135" t="s">
        <v>664</v>
      </c>
      <c r="F9" s="135" t="s">
        <v>665</v>
      </c>
      <c r="G9" s="135" t="s">
        <v>666</v>
      </c>
      <c r="H9" s="134" t="s">
        <v>652</v>
      </c>
      <c r="I9" s="134" t="s">
        <v>652</v>
      </c>
      <c r="J9" s="134" t="s">
        <v>652</v>
      </c>
      <c r="K9" s="134" t="s">
        <v>652</v>
      </c>
      <c r="L9" s="134" t="s">
        <v>652</v>
      </c>
    </row>
    <row r="10" spans="1:12" ht="25.95" customHeight="1" thickTop="1" thickBot="1">
      <c r="A10" s="133" t="s">
        <v>30</v>
      </c>
      <c r="B10" s="133" t="s">
        <v>31</v>
      </c>
      <c r="C10" s="134" t="s">
        <v>667</v>
      </c>
      <c r="D10" s="139" t="s">
        <v>668</v>
      </c>
      <c r="E10" s="139" t="s">
        <v>669</v>
      </c>
      <c r="F10" s="134" t="s">
        <v>652</v>
      </c>
      <c r="G10" s="134" t="s">
        <v>652</v>
      </c>
      <c r="H10" s="134" t="s">
        <v>652</v>
      </c>
      <c r="I10" s="134" t="s">
        <v>652</v>
      </c>
      <c r="J10" s="134" t="s">
        <v>652</v>
      </c>
      <c r="K10" s="134" t="s">
        <v>652</v>
      </c>
      <c r="L10" s="134" t="s">
        <v>652</v>
      </c>
    </row>
    <row r="11" spans="1:12" ht="24" customHeight="1" thickTop="1" thickBot="1">
      <c r="A11" s="133" t="s">
        <v>46</v>
      </c>
      <c r="B11" s="133" t="s">
        <v>47</v>
      </c>
      <c r="C11" s="134" t="s">
        <v>670</v>
      </c>
      <c r="D11" s="134" t="s">
        <v>652</v>
      </c>
      <c r="E11" s="139" t="s">
        <v>670</v>
      </c>
      <c r="F11" s="134" t="s">
        <v>652</v>
      </c>
      <c r="G11" s="134" t="s">
        <v>652</v>
      </c>
      <c r="H11" s="134" t="s">
        <v>652</v>
      </c>
      <c r="I11" s="134" t="s">
        <v>652</v>
      </c>
      <c r="J11" s="134" t="s">
        <v>652</v>
      </c>
      <c r="K11" s="134" t="s">
        <v>652</v>
      </c>
      <c r="L11" s="134" t="s">
        <v>652</v>
      </c>
    </row>
    <row r="12" spans="1:12" ht="24" customHeight="1" thickTop="1" thickBot="1">
      <c r="A12" s="133" t="s">
        <v>56</v>
      </c>
      <c r="B12" s="133" t="s">
        <v>57</v>
      </c>
      <c r="C12" s="134" t="s">
        <v>671</v>
      </c>
      <c r="D12" s="134" t="s">
        <v>652</v>
      </c>
      <c r="E12" s="134" t="s">
        <v>652</v>
      </c>
      <c r="F12" s="139" t="s">
        <v>672</v>
      </c>
      <c r="G12" s="139" t="s">
        <v>673</v>
      </c>
      <c r="H12" s="134" t="s">
        <v>652</v>
      </c>
      <c r="I12" s="134" t="s">
        <v>652</v>
      </c>
      <c r="J12" s="134" t="s">
        <v>652</v>
      </c>
      <c r="K12" s="134" t="s">
        <v>652</v>
      </c>
      <c r="L12" s="134" t="s">
        <v>652</v>
      </c>
    </row>
    <row r="13" spans="1:12" ht="24" customHeight="1" thickTop="1" thickBot="1">
      <c r="A13" s="133" t="s">
        <v>77</v>
      </c>
      <c r="B13" s="133" t="s">
        <v>78</v>
      </c>
      <c r="C13" s="134" t="s">
        <v>674</v>
      </c>
      <c r="D13" s="135" t="s">
        <v>675</v>
      </c>
      <c r="E13" s="135" t="s">
        <v>676</v>
      </c>
      <c r="F13" s="135" t="s">
        <v>677</v>
      </c>
      <c r="G13" s="135" t="s">
        <v>678</v>
      </c>
      <c r="H13" s="135" t="s">
        <v>679</v>
      </c>
      <c r="I13" s="135" t="s">
        <v>680</v>
      </c>
      <c r="J13" s="135" t="s">
        <v>681</v>
      </c>
      <c r="K13" s="134" t="s">
        <v>652</v>
      </c>
      <c r="L13" s="134" t="s">
        <v>652</v>
      </c>
    </row>
    <row r="14" spans="1:12" ht="24" customHeight="1" thickTop="1" thickBot="1">
      <c r="A14" s="133" t="s">
        <v>79</v>
      </c>
      <c r="B14" s="133" t="s">
        <v>80</v>
      </c>
      <c r="C14" s="134" t="s">
        <v>682</v>
      </c>
      <c r="D14" s="139" t="s">
        <v>682</v>
      </c>
      <c r="E14" s="134" t="s">
        <v>652</v>
      </c>
      <c r="F14" s="134" t="s">
        <v>652</v>
      </c>
      <c r="G14" s="134" t="s">
        <v>652</v>
      </c>
      <c r="H14" s="134" t="s">
        <v>652</v>
      </c>
      <c r="I14" s="134" t="s">
        <v>652</v>
      </c>
      <c r="J14" s="134" t="s">
        <v>652</v>
      </c>
      <c r="K14" s="134" t="s">
        <v>652</v>
      </c>
      <c r="L14" s="134" t="s">
        <v>652</v>
      </c>
    </row>
    <row r="15" spans="1:12" ht="24" customHeight="1" thickTop="1" thickBot="1">
      <c r="A15" s="133" t="s">
        <v>88</v>
      </c>
      <c r="B15" s="133" t="s">
        <v>89</v>
      </c>
      <c r="C15" s="134" t="s">
        <v>683</v>
      </c>
      <c r="D15" s="134" t="s">
        <v>652</v>
      </c>
      <c r="E15" s="139" t="s">
        <v>684</v>
      </c>
      <c r="F15" s="139" t="s">
        <v>685</v>
      </c>
      <c r="G15" s="139" t="s">
        <v>684</v>
      </c>
      <c r="H15" s="134" t="s">
        <v>652</v>
      </c>
      <c r="I15" s="134" t="s">
        <v>652</v>
      </c>
      <c r="J15" s="134" t="s">
        <v>652</v>
      </c>
      <c r="K15" s="134" t="s">
        <v>652</v>
      </c>
      <c r="L15" s="134" t="s">
        <v>652</v>
      </c>
    </row>
    <row r="16" spans="1:12" ht="24" customHeight="1" thickTop="1" thickBot="1">
      <c r="A16" s="133" t="s">
        <v>95</v>
      </c>
      <c r="B16" s="133" t="s">
        <v>96</v>
      </c>
      <c r="C16" s="134" t="s">
        <v>683</v>
      </c>
      <c r="D16" s="134" t="s">
        <v>652</v>
      </c>
      <c r="E16" s="134" t="s">
        <v>652</v>
      </c>
      <c r="F16" s="139" t="s">
        <v>685</v>
      </c>
      <c r="G16" s="139" t="s">
        <v>685</v>
      </c>
      <c r="H16" s="134" t="s">
        <v>652</v>
      </c>
      <c r="I16" s="134" t="s">
        <v>652</v>
      </c>
      <c r="J16" s="134" t="s">
        <v>652</v>
      </c>
      <c r="K16" s="134" t="s">
        <v>652</v>
      </c>
      <c r="L16" s="134" t="s">
        <v>652</v>
      </c>
    </row>
    <row r="17" spans="1:12" ht="25.95" customHeight="1" thickTop="1" thickBot="1">
      <c r="A17" s="133" t="s">
        <v>100</v>
      </c>
      <c r="B17" s="133" t="s">
        <v>31</v>
      </c>
      <c r="C17" s="134" t="s">
        <v>686</v>
      </c>
      <c r="D17" s="134" t="s">
        <v>652</v>
      </c>
      <c r="E17" s="134" t="s">
        <v>652</v>
      </c>
      <c r="F17" s="134" t="s">
        <v>652</v>
      </c>
      <c r="G17" s="139" t="s">
        <v>687</v>
      </c>
      <c r="H17" s="139" t="s">
        <v>687</v>
      </c>
      <c r="I17" s="134" t="s">
        <v>652</v>
      </c>
      <c r="J17" s="134" t="s">
        <v>652</v>
      </c>
      <c r="K17" s="134" t="s">
        <v>652</v>
      </c>
      <c r="L17" s="134" t="s">
        <v>652</v>
      </c>
    </row>
    <row r="18" spans="1:12" ht="24" customHeight="1" thickTop="1" thickBot="1">
      <c r="A18" s="133" t="s">
        <v>108</v>
      </c>
      <c r="B18" s="133" t="s">
        <v>47</v>
      </c>
      <c r="C18" s="134" t="s">
        <v>688</v>
      </c>
      <c r="D18" s="134" t="s">
        <v>652</v>
      </c>
      <c r="E18" s="134" t="s">
        <v>652</v>
      </c>
      <c r="F18" s="134" t="s">
        <v>652</v>
      </c>
      <c r="G18" s="134" t="s">
        <v>652</v>
      </c>
      <c r="H18" s="139" t="s">
        <v>689</v>
      </c>
      <c r="I18" s="139" t="s">
        <v>690</v>
      </c>
      <c r="J18" s="134" t="s">
        <v>652</v>
      </c>
      <c r="K18" s="134" t="s">
        <v>652</v>
      </c>
      <c r="L18" s="134" t="s">
        <v>652</v>
      </c>
    </row>
    <row r="19" spans="1:12" ht="24" customHeight="1" thickTop="1" thickBot="1">
      <c r="A19" s="133" t="s">
        <v>111</v>
      </c>
      <c r="B19" s="133" t="s">
        <v>57</v>
      </c>
      <c r="C19" s="134" t="s">
        <v>691</v>
      </c>
      <c r="D19" s="134" t="s">
        <v>652</v>
      </c>
      <c r="E19" s="134" t="s">
        <v>652</v>
      </c>
      <c r="F19" s="134" t="s">
        <v>652</v>
      </c>
      <c r="G19" s="134" t="s">
        <v>652</v>
      </c>
      <c r="H19" s="134" t="s">
        <v>652</v>
      </c>
      <c r="I19" s="139" t="s">
        <v>692</v>
      </c>
      <c r="J19" s="139" t="s">
        <v>692</v>
      </c>
      <c r="K19" s="134" t="s">
        <v>652</v>
      </c>
      <c r="L19" s="134" t="s">
        <v>652</v>
      </c>
    </row>
    <row r="20" spans="1:12" ht="24" customHeight="1" thickTop="1" thickBot="1">
      <c r="A20" s="133" t="s">
        <v>117</v>
      </c>
      <c r="B20" s="133" t="s">
        <v>118</v>
      </c>
      <c r="C20" s="134" t="s">
        <v>693</v>
      </c>
      <c r="D20" s="134" t="s">
        <v>652</v>
      </c>
      <c r="E20" s="134" t="s">
        <v>652</v>
      </c>
      <c r="F20" s="134" t="s">
        <v>652</v>
      </c>
      <c r="G20" s="139" t="s">
        <v>694</v>
      </c>
      <c r="H20" s="139" t="s">
        <v>695</v>
      </c>
      <c r="I20" s="139" t="s">
        <v>694</v>
      </c>
      <c r="J20" s="134" t="s">
        <v>652</v>
      </c>
      <c r="K20" s="134" t="s">
        <v>652</v>
      </c>
      <c r="L20" s="134" t="s">
        <v>652</v>
      </c>
    </row>
    <row r="21" spans="1:12" ht="24" customHeight="1" thickTop="1" thickBot="1">
      <c r="A21" s="133" t="s">
        <v>125</v>
      </c>
      <c r="B21" s="133" t="s">
        <v>126</v>
      </c>
      <c r="C21" s="134" t="s">
        <v>696</v>
      </c>
      <c r="D21" s="134" t="s">
        <v>652</v>
      </c>
      <c r="E21" s="134" t="s">
        <v>652</v>
      </c>
      <c r="F21" s="134" t="s">
        <v>652</v>
      </c>
      <c r="G21" s="139" t="s">
        <v>697</v>
      </c>
      <c r="H21" s="139" t="s">
        <v>697</v>
      </c>
      <c r="I21" s="139" t="s">
        <v>697</v>
      </c>
      <c r="J21" s="139" t="s">
        <v>697</v>
      </c>
      <c r="K21" s="134" t="s">
        <v>652</v>
      </c>
      <c r="L21" s="134" t="s">
        <v>652</v>
      </c>
    </row>
    <row r="22" spans="1:12" ht="24" customHeight="1" thickTop="1" thickBot="1">
      <c r="A22" s="133" t="s">
        <v>136</v>
      </c>
      <c r="B22" s="133" t="s">
        <v>137</v>
      </c>
      <c r="C22" s="134" t="s">
        <v>698</v>
      </c>
      <c r="D22" s="135" t="s">
        <v>699</v>
      </c>
      <c r="E22" s="135" t="s">
        <v>699</v>
      </c>
      <c r="F22" s="135" t="s">
        <v>699</v>
      </c>
      <c r="G22" s="135" t="s">
        <v>699</v>
      </c>
      <c r="H22" s="134" t="s">
        <v>652</v>
      </c>
      <c r="I22" s="134" t="s">
        <v>652</v>
      </c>
      <c r="J22" s="134" t="s">
        <v>652</v>
      </c>
      <c r="K22" s="134" t="s">
        <v>652</v>
      </c>
      <c r="L22" s="134" t="s">
        <v>652</v>
      </c>
    </row>
    <row r="23" spans="1:12" ht="24" customHeight="1" thickTop="1" thickBot="1">
      <c r="A23" s="136" t="s">
        <v>138</v>
      </c>
      <c r="B23" s="136" t="s">
        <v>140</v>
      </c>
      <c r="C23" s="137" t="s">
        <v>698</v>
      </c>
      <c r="D23" s="138" t="s">
        <v>699</v>
      </c>
      <c r="E23" s="138" t="s">
        <v>699</v>
      </c>
      <c r="F23" s="138" t="s">
        <v>699</v>
      </c>
      <c r="G23" s="138" t="s">
        <v>699</v>
      </c>
      <c r="H23" s="137" t="s">
        <v>652</v>
      </c>
      <c r="I23" s="137" t="s">
        <v>652</v>
      </c>
      <c r="J23" s="137" t="s">
        <v>652</v>
      </c>
      <c r="K23" s="137" t="s">
        <v>652</v>
      </c>
      <c r="L23" s="137" t="s">
        <v>652</v>
      </c>
    </row>
    <row r="24" spans="1:12" ht="25.95" customHeight="1" thickTop="1" thickBot="1">
      <c r="A24" s="133" t="s">
        <v>141</v>
      </c>
      <c r="B24" s="133" t="s">
        <v>142</v>
      </c>
      <c r="C24" s="134" t="s">
        <v>700</v>
      </c>
      <c r="D24" s="135" t="s">
        <v>701</v>
      </c>
      <c r="E24" s="135" t="s">
        <v>702</v>
      </c>
      <c r="F24" s="135" t="s">
        <v>703</v>
      </c>
      <c r="G24" s="135" t="s">
        <v>704</v>
      </c>
      <c r="H24" s="135" t="s">
        <v>705</v>
      </c>
      <c r="I24" s="135" t="s">
        <v>706</v>
      </c>
      <c r="J24" s="135" t="s">
        <v>707</v>
      </c>
      <c r="K24" s="135" t="s">
        <v>708</v>
      </c>
      <c r="L24" s="135" t="s">
        <v>709</v>
      </c>
    </row>
    <row r="25" spans="1:12" ht="24" customHeight="1" thickTop="1" thickBot="1">
      <c r="A25" s="133" t="s">
        <v>143</v>
      </c>
      <c r="B25" s="133" t="s">
        <v>20</v>
      </c>
      <c r="C25" s="134" t="s">
        <v>653</v>
      </c>
      <c r="D25" s="139" t="s">
        <v>653</v>
      </c>
      <c r="E25" s="134" t="s">
        <v>652</v>
      </c>
      <c r="F25" s="134" t="s">
        <v>652</v>
      </c>
      <c r="G25" s="134" t="s">
        <v>652</v>
      </c>
      <c r="H25" s="134" t="s">
        <v>652</v>
      </c>
      <c r="I25" s="134" t="s">
        <v>652</v>
      </c>
      <c r="J25" s="134" t="s">
        <v>652</v>
      </c>
      <c r="K25" s="134" t="s">
        <v>652</v>
      </c>
      <c r="L25" s="134" t="s">
        <v>652</v>
      </c>
    </row>
    <row r="26" spans="1:12" ht="24" customHeight="1" thickTop="1" thickBot="1">
      <c r="A26" s="133" t="s">
        <v>145</v>
      </c>
      <c r="B26" s="133" t="s">
        <v>27</v>
      </c>
      <c r="C26" s="134" t="s">
        <v>710</v>
      </c>
      <c r="D26" s="135" t="s">
        <v>711</v>
      </c>
      <c r="E26" s="135" t="s">
        <v>712</v>
      </c>
      <c r="F26" s="135" t="s">
        <v>713</v>
      </c>
      <c r="G26" s="135" t="s">
        <v>714</v>
      </c>
      <c r="H26" s="135" t="s">
        <v>715</v>
      </c>
      <c r="I26" s="135" t="s">
        <v>716</v>
      </c>
      <c r="J26" s="135" t="s">
        <v>717</v>
      </c>
      <c r="K26" s="135" t="s">
        <v>718</v>
      </c>
      <c r="L26" s="135" t="s">
        <v>719</v>
      </c>
    </row>
    <row r="27" spans="1:12" ht="24" customHeight="1" thickTop="1" thickBot="1">
      <c r="A27" s="133" t="s">
        <v>146</v>
      </c>
      <c r="B27" s="133" t="s">
        <v>147</v>
      </c>
      <c r="C27" s="134" t="s">
        <v>720</v>
      </c>
      <c r="D27" s="135" t="s">
        <v>721</v>
      </c>
      <c r="E27" s="135" t="s">
        <v>722</v>
      </c>
      <c r="F27" s="135" t="s">
        <v>723</v>
      </c>
      <c r="G27" s="135" t="s">
        <v>724</v>
      </c>
      <c r="H27" s="135" t="s">
        <v>725</v>
      </c>
      <c r="I27" s="135" t="s">
        <v>726</v>
      </c>
      <c r="J27" s="135" t="s">
        <v>727</v>
      </c>
      <c r="K27" s="135" t="s">
        <v>728</v>
      </c>
      <c r="L27" s="134" t="s">
        <v>652</v>
      </c>
    </row>
    <row r="28" spans="1:12" ht="24" customHeight="1" thickTop="1" thickBot="1">
      <c r="A28" s="133" t="s">
        <v>148</v>
      </c>
      <c r="B28" s="133" t="s">
        <v>80</v>
      </c>
      <c r="C28" s="134" t="s">
        <v>729</v>
      </c>
      <c r="D28" s="139" t="s">
        <v>730</v>
      </c>
      <c r="E28" s="139" t="s">
        <v>731</v>
      </c>
      <c r="F28" s="134" t="s">
        <v>652</v>
      </c>
      <c r="G28" s="134" t="s">
        <v>652</v>
      </c>
      <c r="H28" s="134" t="s">
        <v>652</v>
      </c>
      <c r="I28" s="134" t="s">
        <v>652</v>
      </c>
      <c r="J28" s="134" t="s">
        <v>652</v>
      </c>
      <c r="K28" s="134" t="s">
        <v>652</v>
      </c>
      <c r="L28" s="134" t="s">
        <v>652</v>
      </c>
    </row>
    <row r="29" spans="1:12" ht="24" customHeight="1" thickTop="1" thickBot="1">
      <c r="A29" s="133" t="s">
        <v>152</v>
      </c>
      <c r="B29" s="133" t="s">
        <v>89</v>
      </c>
      <c r="C29" s="134" t="s">
        <v>732</v>
      </c>
      <c r="D29" s="134" t="s">
        <v>652</v>
      </c>
      <c r="E29" s="139" t="s">
        <v>733</v>
      </c>
      <c r="F29" s="139" t="s">
        <v>734</v>
      </c>
      <c r="G29" s="139" t="s">
        <v>733</v>
      </c>
      <c r="H29" s="134" t="s">
        <v>652</v>
      </c>
      <c r="I29" s="134" t="s">
        <v>652</v>
      </c>
      <c r="J29" s="134" t="s">
        <v>652</v>
      </c>
      <c r="K29" s="134" t="s">
        <v>652</v>
      </c>
      <c r="L29" s="134" t="s">
        <v>652</v>
      </c>
    </row>
    <row r="30" spans="1:12" ht="24" customHeight="1" thickTop="1" thickBot="1">
      <c r="A30" s="133" t="s">
        <v>156</v>
      </c>
      <c r="B30" s="133" t="s">
        <v>96</v>
      </c>
      <c r="C30" s="134" t="s">
        <v>732</v>
      </c>
      <c r="D30" s="134" t="s">
        <v>652</v>
      </c>
      <c r="E30" s="134" t="s">
        <v>652</v>
      </c>
      <c r="F30" s="139" t="s">
        <v>734</v>
      </c>
      <c r="G30" s="139" t="s">
        <v>734</v>
      </c>
      <c r="H30" s="134" t="s">
        <v>652</v>
      </c>
      <c r="I30" s="134" t="s">
        <v>652</v>
      </c>
      <c r="J30" s="134" t="s">
        <v>652</v>
      </c>
      <c r="K30" s="134" t="s">
        <v>652</v>
      </c>
      <c r="L30" s="134" t="s">
        <v>652</v>
      </c>
    </row>
    <row r="31" spans="1:12" ht="24" customHeight="1" thickTop="1" thickBot="1">
      <c r="A31" s="133" t="s">
        <v>160</v>
      </c>
      <c r="B31" s="133" t="s">
        <v>161</v>
      </c>
      <c r="C31" s="134" t="s">
        <v>735</v>
      </c>
      <c r="D31" s="134" t="s">
        <v>652</v>
      </c>
      <c r="E31" s="134" t="s">
        <v>652</v>
      </c>
      <c r="F31" s="134" t="s">
        <v>652</v>
      </c>
      <c r="G31" s="139" t="s">
        <v>736</v>
      </c>
      <c r="H31" s="139" t="s">
        <v>736</v>
      </c>
      <c r="I31" s="139" t="s">
        <v>737</v>
      </c>
      <c r="J31" s="134" t="s">
        <v>652</v>
      </c>
      <c r="K31" s="134" t="s">
        <v>652</v>
      </c>
      <c r="L31" s="134" t="s">
        <v>652</v>
      </c>
    </row>
    <row r="32" spans="1:12" ht="24" customHeight="1" thickTop="1" thickBot="1">
      <c r="A32" s="133" t="s">
        <v>165</v>
      </c>
      <c r="B32" s="133" t="s">
        <v>57</v>
      </c>
      <c r="C32" s="134" t="s">
        <v>738</v>
      </c>
      <c r="D32" s="134" t="s">
        <v>652</v>
      </c>
      <c r="E32" s="134" t="s">
        <v>652</v>
      </c>
      <c r="F32" s="134" t="s">
        <v>652</v>
      </c>
      <c r="G32" s="134" t="s">
        <v>652</v>
      </c>
      <c r="H32" s="134" t="s">
        <v>652</v>
      </c>
      <c r="I32" s="139" t="s">
        <v>739</v>
      </c>
      <c r="J32" s="139" t="s">
        <v>739</v>
      </c>
      <c r="K32" s="139" t="s">
        <v>740</v>
      </c>
      <c r="L32" s="134" t="s">
        <v>652</v>
      </c>
    </row>
    <row r="33" spans="1:12" ht="24" customHeight="1" thickTop="1" thickBot="1">
      <c r="A33" s="133" t="s">
        <v>168</v>
      </c>
      <c r="B33" s="133" t="s">
        <v>118</v>
      </c>
      <c r="C33" s="134" t="s">
        <v>741</v>
      </c>
      <c r="D33" s="134" t="s">
        <v>652</v>
      </c>
      <c r="E33" s="134" t="s">
        <v>652</v>
      </c>
      <c r="F33" s="134" t="s">
        <v>652</v>
      </c>
      <c r="G33" s="139" t="s">
        <v>742</v>
      </c>
      <c r="H33" s="139" t="s">
        <v>743</v>
      </c>
      <c r="I33" s="139" t="s">
        <v>742</v>
      </c>
      <c r="J33" s="134" t="s">
        <v>652</v>
      </c>
      <c r="K33" s="134" t="s">
        <v>652</v>
      </c>
      <c r="L33" s="134" t="s">
        <v>652</v>
      </c>
    </row>
    <row r="34" spans="1:12" ht="24" customHeight="1" thickTop="1" thickBot="1">
      <c r="A34" s="133" t="s">
        <v>171</v>
      </c>
      <c r="B34" s="133" t="s">
        <v>126</v>
      </c>
      <c r="C34" s="134" t="s">
        <v>744</v>
      </c>
      <c r="D34" s="134" t="s">
        <v>652</v>
      </c>
      <c r="E34" s="134" t="s">
        <v>652</v>
      </c>
      <c r="F34" s="134" t="s">
        <v>652</v>
      </c>
      <c r="G34" s="134" t="s">
        <v>652</v>
      </c>
      <c r="H34" s="139" t="s">
        <v>745</v>
      </c>
      <c r="I34" s="139" t="s">
        <v>745</v>
      </c>
      <c r="J34" s="139" t="s">
        <v>745</v>
      </c>
      <c r="K34" s="139" t="s">
        <v>745</v>
      </c>
      <c r="L34" s="134" t="s">
        <v>652</v>
      </c>
    </row>
    <row r="35" spans="1:12" ht="24" customHeight="1" thickTop="1" thickBot="1">
      <c r="A35" s="133" t="s">
        <v>175</v>
      </c>
      <c r="B35" s="133" t="s">
        <v>176</v>
      </c>
      <c r="C35" s="134" t="s">
        <v>746</v>
      </c>
      <c r="D35" s="134" t="s">
        <v>652</v>
      </c>
      <c r="E35" s="135" t="s">
        <v>747</v>
      </c>
      <c r="F35" s="135" t="s">
        <v>748</v>
      </c>
      <c r="G35" s="135" t="s">
        <v>749</v>
      </c>
      <c r="H35" s="135" t="s">
        <v>750</v>
      </c>
      <c r="I35" s="135" t="s">
        <v>751</v>
      </c>
      <c r="J35" s="135" t="s">
        <v>752</v>
      </c>
      <c r="K35" s="135" t="s">
        <v>753</v>
      </c>
      <c r="L35" s="135" t="s">
        <v>754</v>
      </c>
    </row>
    <row r="36" spans="1:12" ht="24" customHeight="1" thickTop="1" thickBot="1">
      <c r="A36" s="133" t="s">
        <v>177</v>
      </c>
      <c r="B36" s="133" t="s">
        <v>80</v>
      </c>
      <c r="C36" s="134" t="s">
        <v>755</v>
      </c>
      <c r="D36" s="134" t="s">
        <v>652</v>
      </c>
      <c r="E36" s="139" t="s">
        <v>756</v>
      </c>
      <c r="F36" s="139" t="s">
        <v>757</v>
      </c>
      <c r="G36" s="134" t="s">
        <v>652</v>
      </c>
      <c r="H36" s="134" t="s">
        <v>652</v>
      </c>
      <c r="I36" s="134" t="s">
        <v>652</v>
      </c>
      <c r="J36" s="134" t="s">
        <v>652</v>
      </c>
      <c r="K36" s="134" t="s">
        <v>652</v>
      </c>
      <c r="L36" s="134" t="s">
        <v>652</v>
      </c>
    </row>
    <row r="37" spans="1:12" ht="24" customHeight="1" thickTop="1" thickBot="1">
      <c r="A37" s="133" t="s">
        <v>181</v>
      </c>
      <c r="B37" s="133" t="s">
        <v>89</v>
      </c>
      <c r="C37" s="134" t="s">
        <v>758</v>
      </c>
      <c r="D37" s="134" t="s">
        <v>652</v>
      </c>
      <c r="E37" s="139" t="s">
        <v>759</v>
      </c>
      <c r="F37" s="139" t="s">
        <v>760</v>
      </c>
      <c r="G37" s="139" t="s">
        <v>759</v>
      </c>
      <c r="H37" s="134" t="s">
        <v>652</v>
      </c>
      <c r="I37" s="134" t="s">
        <v>652</v>
      </c>
      <c r="J37" s="134" t="s">
        <v>652</v>
      </c>
      <c r="K37" s="134" t="s">
        <v>652</v>
      </c>
      <c r="L37" s="134" t="s">
        <v>652</v>
      </c>
    </row>
    <row r="38" spans="1:12" ht="24" customHeight="1" thickTop="1" thickBot="1">
      <c r="A38" s="133" t="s">
        <v>185</v>
      </c>
      <c r="B38" s="133" t="s">
        <v>96</v>
      </c>
      <c r="C38" s="134" t="s">
        <v>758</v>
      </c>
      <c r="D38" s="134" t="s">
        <v>652</v>
      </c>
      <c r="E38" s="134" t="s">
        <v>652</v>
      </c>
      <c r="F38" s="139" t="s">
        <v>760</v>
      </c>
      <c r="G38" s="139" t="s">
        <v>760</v>
      </c>
      <c r="H38" s="134" t="s">
        <v>652</v>
      </c>
      <c r="I38" s="134" t="s">
        <v>652</v>
      </c>
      <c r="J38" s="134" t="s">
        <v>652</v>
      </c>
      <c r="K38" s="134" t="s">
        <v>652</v>
      </c>
      <c r="L38" s="134" t="s">
        <v>652</v>
      </c>
    </row>
    <row r="39" spans="1:12" ht="24" customHeight="1" thickTop="1" thickBot="1">
      <c r="A39" s="133" t="s">
        <v>189</v>
      </c>
      <c r="B39" s="133" t="s">
        <v>161</v>
      </c>
      <c r="C39" s="134" t="s">
        <v>761</v>
      </c>
      <c r="D39" s="134" t="s">
        <v>652</v>
      </c>
      <c r="E39" s="134" t="s">
        <v>652</v>
      </c>
      <c r="F39" s="134" t="s">
        <v>652</v>
      </c>
      <c r="G39" s="139" t="s">
        <v>762</v>
      </c>
      <c r="H39" s="139" t="s">
        <v>762</v>
      </c>
      <c r="I39" s="139" t="s">
        <v>762</v>
      </c>
      <c r="J39" s="139" t="s">
        <v>762</v>
      </c>
      <c r="K39" s="139" t="s">
        <v>762</v>
      </c>
      <c r="L39" s="134" t="s">
        <v>652</v>
      </c>
    </row>
    <row r="40" spans="1:12" ht="24" customHeight="1" thickTop="1" thickBot="1">
      <c r="A40" s="133" t="s">
        <v>191</v>
      </c>
      <c r="B40" s="133" t="s">
        <v>57</v>
      </c>
      <c r="C40" s="134" t="s">
        <v>763</v>
      </c>
      <c r="D40" s="134" t="s">
        <v>652</v>
      </c>
      <c r="E40" s="134" t="s">
        <v>652</v>
      </c>
      <c r="F40" s="134" t="s">
        <v>652</v>
      </c>
      <c r="G40" s="134" t="s">
        <v>652</v>
      </c>
      <c r="H40" s="134" t="s">
        <v>652</v>
      </c>
      <c r="I40" s="134" t="s">
        <v>652</v>
      </c>
      <c r="J40" s="134" t="s">
        <v>652</v>
      </c>
      <c r="K40" s="139" t="s">
        <v>764</v>
      </c>
      <c r="L40" s="139" t="s">
        <v>765</v>
      </c>
    </row>
    <row r="41" spans="1:12" ht="24" customHeight="1" thickTop="1" thickBot="1">
      <c r="A41" s="133" t="s">
        <v>194</v>
      </c>
      <c r="B41" s="133" t="s">
        <v>118</v>
      </c>
      <c r="C41" s="134" t="s">
        <v>766</v>
      </c>
      <c r="D41" s="134" t="s">
        <v>652</v>
      </c>
      <c r="E41" s="134" t="s">
        <v>652</v>
      </c>
      <c r="F41" s="134" t="s">
        <v>652</v>
      </c>
      <c r="G41" s="139" t="s">
        <v>767</v>
      </c>
      <c r="H41" s="139" t="s">
        <v>768</v>
      </c>
      <c r="I41" s="134" t="s">
        <v>652</v>
      </c>
      <c r="J41" s="134" t="s">
        <v>652</v>
      </c>
      <c r="K41" s="134" t="s">
        <v>652</v>
      </c>
      <c r="L41" s="134" t="s">
        <v>652</v>
      </c>
    </row>
    <row r="42" spans="1:12" ht="24" customHeight="1" thickTop="1" thickBot="1">
      <c r="A42" s="133" t="s">
        <v>197</v>
      </c>
      <c r="B42" s="133" t="s">
        <v>126</v>
      </c>
      <c r="C42" s="134" t="s">
        <v>769</v>
      </c>
      <c r="D42" s="134" t="s">
        <v>652</v>
      </c>
      <c r="E42" s="134" t="s">
        <v>652</v>
      </c>
      <c r="F42" s="134" t="s">
        <v>652</v>
      </c>
      <c r="G42" s="134" t="s">
        <v>652</v>
      </c>
      <c r="H42" s="139" t="s">
        <v>770</v>
      </c>
      <c r="I42" s="139" t="s">
        <v>770</v>
      </c>
      <c r="J42" s="134" t="s">
        <v>652</v>
      </c>
      <c r="K42" s="134" t="s">
        <v>652</v>
      </c>
      <c r="L42" s="134" t="s">
        <v>652</v>
      </c>
    </row>
    <row r="43" spans="1:12" ht="24" customHeight="1" thickTop="1" thickBot="1">
      <c r="A43" s="133" t="s">
        <v>201</v>
      </c>
      <c r="B43" s="133" t="s">
        <v>137</v>
      </c>
      <c r="C43" s="134" t="s">
        <v>771</v>
      </c>
      <c r="D43" s="134" t="s">
        <v>652</v>
      </c>
      <c r="E43" s="134" t="s">
        <v>652</v>
      </c>
      <c r="F43" s="135" t="s">
        <v>772</v>
      </c>
      <c r="G43" s="135" t="s">
        <v>772</v>
      </c>
      <c r="H43" s="135" t="s">
        <v>772</v>
      </c>
      <c r="I43" s="135" t="s">
        <v>772</v>
      </c>
      <c r="J43" s="135" t="s">
        <v>772</v>
      </c>
      <c r="K43" s="134" t="s">
        <v>652</v>
      </c>
      <c r="L43" s="134" t="s">
        <v>652</v>
      </c>
    </row>
    <row r="44" spans="1:12" ht="24" customHeight="1" thickTop="1" thickBot="1">
      <c r="A44" s="136" t="s">
        <v>202</v>
      </c>
      <c r="B44" s="136" t="s">
        <v>140</v>
      </c>
      <c r="C44" s="137" t="s">
        <v>771</v>
      </c>
      <c r="D44" s="137" t="s">
        <v>652</v>
      </c>
      <c r="E44" s="137" t="s">
        <v>652</v>
      </c>
      <c r="F44" s="138" t="s">
        <v>772</v>
      </c>
      <c r="G44" s="138" t="s">
        <v>772</v>
      </c>
      <c r="H44" s="138" t="s">
        <v>772</v>
      </c>
      <c r="I44" s="138" t="s">
        <v>772</v>
      </c>
      <c r="J44" s="138" t="s">
        <v>772</v>
      </c>
      <c r="K44" s="137" t="s">
        <v>652</v>
      </c>
      <c r="L44" s="137" t="s">
        <v>652</v>
      </c>
    </row>
    <row r="45" spans="1:12" ht="25.95" customHeight="1" thickTop="1" thickBot="1">
      <c r="A45" s="133" t="s">
        <v>203</v>
      </c>
      <c r="B45" s="133" t="s">
        <v>204</v>
      </c>
      <c r="C45" s="134" t="s">
        <v>773</v>
      </c>
      <c r="D45" s="135" t="s">
        <v>774</v>
      </c>
      <c r="E45" s="135" t="s">
        <v>775</v>
      </c>
      <c r="F45" s="135" t="s">
        <v>776</v>
      </c>
      <c r="G45" s="135" t="s">
        <v>777</v>
      </c>
      <c r="H45" s="135" t="s">
        <v>778</v>
      </c>
      <c r="I45" s="135" t="s">
        <v>779</v>
      </c>
      <c r="J45" s="135" t="s">
        <v>780</v>
      </c>
      <c r="K45" s="135" t="s">
        <v>781</v>
      </c>
      <c r="L45" s="135" t="s">
        <v>782</v>
      </c>
    </row>
    <row r="46" spans="1:12" ht="24" customHeight="1" thickTop="1" thickBot="1">
      <c r="A46" s="133" t="s">
        <v>205</v>
      </c>
      <c r="B46" s="133" t="s">
        <v>20</v>
      </c>
      <c r="C46" s="134" t="s">
        <v>653</v>
      </c>
      <c r="D46" s="135" t="s">
        <v>653</v>
      </c>
      <c r="E46" s="134" t="s">
        <v>652</v>
      </c>
      <c r="F46" s="134" t="s">
        <v>652</v>
      </c>
      <c r="G46" s="134" t="s">
        <v>652</v>
      </c>
      <c r="H46" s="134" t="s">
        <v>652</v>
      </c>
      <c r="I46" s="134" t="s">
        <v>652</v>
      </c>
      <c r="J46" s="134" t="s">
        <v>652</v>
      </c>
      <c r="K46" s="134" t="s">
        <v>652</v>
      </c>
      <c r="L46" s="134" t="s">
        <v>652</v>
      </c>
    </row>
    <row r="47" spans="1:12" ht="39" customHeight="1" thickTop="1" thickBot="1">
      <c r="A47" s="136" t="s">
        <v>206</v>
      </c>
      <c r="B47" s="136" t="s">
        <v>24</v>
      </c>
      <c r="C47" s="137" t="s">
        <v>653</v>
      </c>
      <c r="D47" s="138" t="s">
        <v>653</v>
      </c>
      <c r="E47" s="137" t="s">
        <v>652</v>
      </c>
      <c r="F47" s="137" t="s">
        <v>652</v>
      </c>
      <c r="G47" s="137" t="s">
        <v>652</v>
      </c>
      <c r="H47" s="137" t="s">
        <v>652</v>
      </c>
      <c r="I47" s="137" t="s">
        <v>652</v>
      </c>
      <c r="J47" s="137" t="s">
        <v>652</v>
      </c>
      <c r="K47" s="137" t="s">
        <v>652</v>
      </c>
      <c r="L47" s="137" t="s">
        <v>652</v>
      </c>
    </row>
    <row r="48" spans="1:12" ht="24" customHeight="1" thickTop="1" thickBot="1">
      <c r="A48" s="133" t="s">
        <v>207</v>
      </c>
      <c r="B48" s="133" t="s">
        <v>27</v>
      </c>
      <c r="C48" s="134" t="s">
        <v>783</v>
      </c>
      <c r="D48" s="134" t="s">
        <v>652</v>
      </c>
      <c r="E48" s="135" t="s">
        <v>784</v>
      </c>
      <c r="F48" s="135" t="s">
        <v>785</v>
      </c>
      <c r="G48" s="135" t="s">
        <v>786</v>
      </c>
      <c r="H48" s="135" t="s">
        <v>787</v>
      </c>
      <c r="I48" s="135" t="s">
        <v>788</v>
      </c>
      <c r="J48" s="135" t="s">
        <v>789</v>
      </c>
      <c r="K48" s="135" t="s">
        <v>790</v>
      </c>
      <c r="L48" s="135" t="s">
        <v>791</v>
      </c>
    </row>
    <row r="49" spans="1:12" ht="24" customHeight="1" thickTop="1" thickBot="1">
      <c r="A49" s="133" t="s">
        <v>208</v>
      </c>
      <c r="B49" s="133" t="s">
        <v>209</v>
      </c>
      <c r="C49" s="134" t="s">
        <v>792</v>
      </c>
      <c r="D49" s="134" t="s">
        <v>652</v>
      </c>
      <c r="E49" s="135" t="s">
        <v>793</v>
      </c>
      <c r="F49" s="135" t="s">
        <v>794</v>
      </c>
      <c r="G49" s="135" t="s">
        <v>795</v>
      </c>
      <c r="H49" s="135" t="s">
        <v>796</v>
      </c>
      <c r="I49" s="135" t="s">
        <v>797</v>
      </c>
      <c r="J49" s="135" t="s">
        <v>798</v>
      </c>
      <c r="K49" s="135" t="s">
        <v>798</v>
      </c>
      <c r="L49" s="134" t="s">
        <v>652</v>
      </c>
    </row>
    <row r="50" spans="1:12" ht="24" customHeight="1" thickTop="1" thickBot="1">
      <c r="A50" s="133" t="s">
        <v>210</v>
      </c>
      <c r="B50" s="133" t="s">
        <v>80</v>
      </c>
      <c r="C50" s="134" t="s">
        <v>799</v>
      </c>
      <c r="D50" s="134" t="s">
        <v>652</v>
      </c>
      <c r="E50" s="139" t="s">
        <v>799</v>
      </c>
      <c r="F50" s="134" t="s">
        <v>652</v>
      </c>
      <c r="G50" s="134" t="s">
        <v>652</v>
      </c>
      <c r="H50" s="134" t="s">
        <v>652</v>
      </c>
      <c r="I50" s="134" t="s">
        <v>652</v>
      </c>
      <c r="J50" s="134" t="s">
        <v>652</v>
      </c>
      <c r="K50" s="134" t="s">
        <v>652</v>
      </c>
      <c r="L50" s="134" t="s">
        <v>652</v>
      </c>
    </row>
    <row r="51" spans="1:12" ht="24" customHeight="1" thickTop="1" thickBot="1">
      <c r="A51" s="133" t="s">
        <v>214</v>
      </c>
      <c r="B51" s="133" t="s">
        <v>89</v>
      </c>
      <c r="C51" s="134" t="s">
        <v>800</v>
      </c>
      <c r="D51" s="134" t="s">
        <v>652</v>
      </c>
      <c r="E51" s="139" t="s">
        <v>801</v>
      </c>
      <c r="F51" s="139" t="s">
        <v>802</v>
      </c>
      <c r="G51" s="139" t="s">
        <v>801</v>
      </c>
      <c r="H51" s="134" t="s">
        <v>652</v>
      </c>
      <c r="I51" s="134" t="s">
        <v>652</v>
      </c>
      <c r="J51" s="134" t="s">
        <v>652</v>
      </c>
      <c r="K51" s="134" t="s">
        <v>652</v>
      </c>
      <c r="L51" s="134" t="s">
        <v>652</v>
      </c>
    </row>
    <row r="52" spans="1:12" ht="24" customHeight="1" thickTop="1" thickBot="1">
      <c r="A52" s="133" t="s">
        <v>218</v>
      </c>
      <c r="B52" s="133" t="s">
        <v>96</v>
      </c>
      <c r="C52" s="134" t="s">
        <v>800</v>
      </c>
      <c r="D52" s="134" t="s">
        <v>652</v>
      </c>
      <c r="E52" s="134" t="s">
        <v>652</v>
      </c>
      <c r="F52" s="139" t="s">
        <v>802</v>
      </c>
      <c r="G52" s="139" t="s">
        <v>802</v>
      </c>
      <c r="H52" s="134" t="s">
        <v>652</v>
      </c>
      <c r="I52" s="134" t="s">
        <v>652</v>
      </c>
      <c r="J52" s="134" t="s">
        <v>652</v>
      </c>
      <c r="K52" s="134" t="s">
        <v>652</v>
      </c>
      <c r="L52" s="134" t="s">
        <v>652</v>
      </c>
    </row>
    <row r="53" spans="1:12" ht="25.95" customHeight="1" thickTop="1" thickBot="1">
      <c r="A53" s="133" t="s">
        <v>222</v>
      </c>
      <c r="B53" s="133" t="s">
        <v>31</v>
      </c>
      <c r="C53" s="134" t="s">
        <v>803</v>
      </c>
      <c r="D53" s="134" t="s">
        <v>652</v>
      </c>
      <c r="E53" s="134" t="s">
        <v>652</v>
      </c>
      <c r="F53" s="134" t="s">
        <v>652</v>
      </c>
      <c r="G53" s="139" t="s">
        <v>804</v>
      </c>
      <c r="H53" s="139" t="s">
        <v>804</v>
      </c>
      <c r="I53" s="134" t="s">
        <v>652</v>
      </c>
      <c r="J53" s="134" t="s">
        <v>652</v>
      </c>
      <c r="K53" s="134" t="s">
        <v>652</v>
      </c>
      <c r="L53" s="134" t="s">
        <v>652</v>
      </c>
    </row>
    <row r="54" spans="1:12" ht="24" customHeight="1" thickTop="1" thickBot="1">
      <c r="A54" s="133" t="s">
        <v>228</v>
      </c>
      <c r="B54" s="133" t="s">
        <v>47</v>
      </c>
      <c r="C54" s="134" t="s">
        <v>805</v>
      </c>
      <c r="D54" s="134" t="s">
        <v>652</v>
      </c>
      <c r="E54" s="134" t="s">
        <v>652</v>
      </c>
      <c r="F54" s="134" t="s">
        <v>652</v>
      </c>
      <c r="G54" s="134" t="s">
        <v>652</v>
      </c>
      <c r="H54" s="139" t="s">
        <v>805</v>
      </c>
      <c r="I54" s="134" t="s">
        <v>652</v>
      </c>
      <c r="J54" s="134" t="s">
        <v>652</v>
      </c>
      <c r="K54" s="134" t="s">
        <v>652</v>
      </c>
      <c r="L54" s="134" t="s">
        <v>652</v>
      </c>
    </row>
    <row r="55" spans="1:12" ht="24" customHeight="1" thickTop="1" thickBot="1">
      <c r="A55" s="133" t="s">
        <v>231</v>
      </c>
      <c r="B55" s="133" t="s">
        <v>57</v>
      </c>
      <c r="C55" s="134" t="s">
        <v>806</v>
      </c>
      <c r="D55" s="134" t="s">
        <v>652</v>
      </c>
      <c r="E55" s="134" t="s">
        <v>652</v>
      </c>
      <c r="F55" s="134" t="s">
        <v>652</v>
      </c>
      <c r="G55" s="134" t="s">
        <v>652</v>
      </c>
      <c r="H55" s="134" t="s">
        <v>652</v>
      </c>
      <c r="I55" s="134" t="s">
        <v>652</v>
      </c>
      <c r="J55" s="139" t="s">
        <v>807</v>
      </c>
      <c r="K55" s="139" t="s">
        <v>807</v>
      </c>
      <c r="L55" s="134" t="s">
        <v>652</v>
      </c>
    </row>
    <row r="56" spans="1:12" ht="24" customHeight="1" thickTop="1" thickBot="1">
      <c r="A56" s="133" t="s">
        <v>237</v>
      </c>
      <c r="B56" s="133" t="s">
        <v>118</v>
      </c>
      <c r="C56" s="134" t="s">
        <v>808</v>
      </c>
      <c r="D56" s="134" t="s">
        <v>652</v>
      </c>
      <c r="E56" s="134" t="s">
        <v>652</v>
      </c>
      <c r="F56" s="134" t="s">
        <v>652</v>
      </c>
      <c r="G56" s="139" t="s">
        <v>809</v>
      </c>
      <c r="H56" s="139" t="s">
        <v>810</v>
      </c>
      <c r="I56" s="139" t="s">
        <v>809</v>
      </c>
      <c r="J56" s="134" t="s">
        <v>652</v>
      </c>
      <c r="K56" s="134" t="s">
        <v>652</v>
      </c>
      <c r="L56" s="134" t="s">
        <v>652</v>
      </c>
    </row>
    <row r="57" spans="1:12" ht="24" customHeight="1" thickTop="1" thickBot="1">
      <c r="A57" s="133" t="s">
        <v>240</v>
      </c>
      <c r="B57" s="133" t="s">
        <v>126</v>
      </c>
      <c r="C57" s="134" t="s">
        <v>811</v>
      </c>
      <c r="D57" s="134" t="s">
        <v>652</v>
      </c>
      <c r="E57" s="134" t="s">
        <v>652</v>
      </c>
      <c r="F57" s="134" t="s">
        <v>652</v>
      </c>
      <c r="G57" s="134" t="s">
        <v>652</v>
      </c>
      <c r="H57" s="139" t="s">
        <v>812</v>
      </c>
      <c r="I57" s="139" t="s">
        <v>812</v>
      </c>
      <c r="J57" s="139" t="s">
        <v>812</v>
      </c>
      <c r="K57" s="139" t="s">
        <v>812</v>
      </c>
      <c r="L57" s="134" t="s">
        <v>652</v>
      </c>
    </row>
    <row r="58" spans="1:12" ht="25.95" customHeight="1" thickTop="1" thickBot="1">
      <c r="A58" s="133" t="s">
        <v>244</v>
      </c>
      <c r="B58" s="133" t="s">
        <v>245</v>
      </c>
      <c r="C58" s="134" t="s">
        <v>813</v>
      </c>
      <c r="D58" s="134" t="s">
        <v>652</v>
      </c>
      <c r="E58" s="135" t="s">
        <v>814</v>
      </c>
      <c r="F58" s="135" t="s">
        <v>815</v>
      </c>
      <c r="G58" s="135" t="s">
        <v>816</v>
      </c>
      <c r="H58" s="135" t="s">
        <v>817</v>
      </c>
      <c r="I58" s="135" t="s">
        <v>818</v>
      </c>
      <c r="J58" s="135" t="s">
        <v>819</v>
      </c>
      <c r="K58" s="135" t="s">
        <v>820</v>
      </c>
      <c r="L58" s="135" t="s">
        <v>821</v>
      </c>
    </row>
    <row r="59" spans="1:12" ht="24" customHeight="1" thickTop="1" thickBot="1">
      <c r="A59" s="133" t="s">
        <v>246</v>
      </c>
      <c r="B59" s="133" t="s">
        <v>80</v>
      </c>
      <c r="C59" s="134" t="s">
        <v>822</v>
      </c>
      <c r="D59" s="134" t="s">
        <v>652</v>
      </c>
      <c r="E59" s="139" t="s">
        <v>822</v>
      </c>
      <c r="F59" s="134" t="s">
        <v>652</v>
      </c>
      <c r="G59" s="134" t="s">
        <v>652</v>
      </c>
      <c r="H59" s="134" t="s">
        <v>652</v>
      </c>
      <c r="I59" s="134" t="s">
        <v>652</v>
      </c>
      <c r="J59" s="134" t="s">
        <v>652</v>
      </c>
      <c r="K59" s="134" t="s">
        <v>652</v>
      </c>
      <c r="L59" s="134" t="s">
        <v>652</v>
      </c>
    </row>
    <row r="60" spans="1:12" ht="24" customHeight="1" thickTop="1" thickBot="1">
      <c r="A60" s="133" t="s">
        <v>250</v>
      </c>
      <c r="B60" s="133" t="s">
        <v>89</v>
      </c>
      <c r="C60" s="134" t="s">
        <v>823</v>
      </c>
      <c r="D60" s="134" t="s">
        <v>652</v>
      </c>
      <c r="E60" s="139" t="s">
        <v>824</v>
      </c>
      <c r="F60" s="139" t="s">
        <v>825</v>
      </c>
      <c r="G60" s="139" t="s">
        <v>824</v>
      </c>
      <c r="H60" s="134" t="s">
        <v>652</v>
      </c>
      <c r="I60" s="134" t="s">
        <v>652</v>
      </c>
      <c r="J60" s="134" t="s">
        <v>652</v>
      </c>
      <c r="K60" s="134" t="s">
        <v>652</v>
      </c>
      <c r="L60" s="134" t="s">
        <v>652</v>
      </c>
    </row>
    <row r="61" spans="1:12" ht="24" customHeight="1" thickTop="1" thickBot="1">
      <c r="A61" s="133" t="s">
        <v>254</v>
      </c>
      <c r="B61" s="133" t="s">
        <v>96</v>
      </c>
      <c r="C61" s="134" t="s">
        <v>823</v>
      </c>
      <c r="D61" s="134" t="s">
        <v>652</v>
      </c>
      <c r="E61" s="134" t="s">
        <v>652</v>
      </c>
      <c r="F61" s="139" t="s">
        <v>825</v>
      </c>
      <c r="G61" s="139" t="s">
        <v>825</v>
      </c>
      <c r="H61" s="134" t="s">
        <v>652</v>
      </c>
      <c r="I61" s="134" t="s">
        <v>652</v>
      </c>
      <c r="J61" s="134" t="s">
        <v>652</v>
      </c>
      <c r="K61" s="134" t="s">
        <v>652</v>
      </c>
      <c r="L61" s="134" t="s">
        <v>652</v>
      </c>
    </row>
    <row r="62" spans="1:12" ht="25.95" customHeight="1" thickTop="1" thickBot="1">
      <c r="A62" s="133" t="s">
        <v>258</v>
      </c>
      <c r="B62" s="133" t="s">
        <v>31</v>
      </c>
      <c r="C62" s="134" t="s">
        <v>826</v>
      </c>
      <c r="D62" s="134" t="s">
        <v>652</v>
      </c>
      <c r="E62" s="134" t="s">
        <v>652</v>
      </c>
      <c r="F62" s="134" t="s">
        <v>652</v>
      </c>
      <c r="G62" s="139" t="s">
        <v>827</v>
      </c>
      <c r="H62" s="139" t="s">
        <v>827</v>
      </c>
      <c r="I62" s="134" t="s">
        <v>652</v>
      </c>
      <c r="J62" s="134" t="s">
        <v>652</v>
      </c>
      <c r="K62" s="134" t="s">
        <v>652</v>
      </c>
      <c r="L62" s="134" t="s">
        <v>652</v>
      </c>
    </row>
    <row r="63" spans="1:12" ht="24" customHeight="1" thickTop="1" thickBot="1">
      <c r="A63" s="133" t="s">
        <v>264</v>
      </c>
      <c r="B63" s="133" t="s">
        <v>47</v>
      </c>
      <c r="C63" s="134" t="s">
        <v>828</v>
      </c>
      <c r="D63" s="134" t="s">
        <v>652</v>
      </c>
      <c r="E63" s="134" t="s">
        <v>652</v>
      </c>
      <c r="F63" s="134" t="s">
        <v>652</v>
      </c>
      <c r="G63" s="134" t="s">
        <v>652</v>
      </c>
      <c r="H63" s="139" t="s">
        <v>829</v>
      </c>
      <c r="I63" s="139" t="s">
        <v>830</v>
      </c>
      <c r="J63" s="134" t="s">
        <v>652</v>
      </c>
      <c r="K63" s="134" t="s">
        <v>652</v>
      </c>
      <c r="L63" s="134" t="s">
        <v>652</v>
      </c>
    </row>
    <row r="64" spans="1:12" ht="24" customHeight="1" thickTop="1" thickBot="1">
      <c r="A64" s="133" t="s">
        <v>267</v>
      </c>
      <c r="B64" s="133" t="s">
        <v>57</v>
      </c>
      <c r="C64" s="134" t="s">
        <v>831</v>
      </c>
      <c r="D64" s="134" t="s">
        <v>652</v>
      </c>
      <c r="E64" s="134" t="s">
        <v>652</v>
      </c>
      <c r="F64" s="134" t="s">
        <v>652</v>
      </c>
      <c r="G64" s="134" t="s">
        <v>652</v>
      </c>
      <c r="H64" s="134" t="s">
        <v>652</v>
      </c>
      <c r="I64" s="134" t="s">
        <v>652</v>
      </c>
      <c r="J64" s="134" t="s">
        <v>652</v>
      </c>
      <c r="K64" s="139" t="s">
        <v>832</v>
      </c>
      <c r="L64" s="139" t="s">
        <v>833</v>
      </c>
    </row>
    <row r="65" spans="1:12" ht="24" customHeight="1" thickTop="1" thickBot="1">
      <c r="A65" s="133" t="s">
        <v>273</v>
      </c>
      <c r="B65" s="133" t="s">
        <v>118</v>
      </c>
      <c r="C65" s="134" t="s">
        <v>834</v>
      </c>
      <c r="D65" s="134" t="s">
        <v>652</v>
      </c>
      <c r="E65" s="134" t="s">
        <v>652</v>
      </c>
      <c r="F65" s="134" t="s">
        <v>652</v>
      </c>
      <c r="G65" s="139" t="s">
        <v>835</v>
      </c>
      <c r="H65" s="139" t="s">
        <v>835</v>
      </c>
      <c r="I65" s="139" t="s">
        <v>836</v>
      </c>
      <c r="J65" s="134" t="s">
        <v>652</v>
      </c>
      <c r="K65" s="134" t="s">
        <v>652</v>
      </c>
      <c r="L65" s="134" t="s">
        <v>652</v>
      </c>
    </row>
    <row r="66" spans="1:12" ht="24" customHeight="1" thickTop="1" thickBot="1">
      <c r="A66" s="133" t="s">
        <v>276</v>
      </c>
      <c r="B66" s="133" t="s">
        <v>126</v>
      </c>
      <c r="C66" s="134" t="s">
        <v>837</v>
      </c>
      <c r="D66" s="134" t="s">
        <v>652</v>
      </c>
      <c r="E66" s="134" t="s">
        <v>652</v>
      </c>
      <c r="F66" s="134" t="s">
        <v>652</v>
      </c>
      <c r="G66" s="134" t="s">
        <v>652</v>
      </c>
      <c r="H66" s="134" t="s">
        <v>652</v>
      </c>
      <c r="I66" s="139" t="s">
        <v>838</v>
      </c>
      <c r="J66" s="139" t="s">
        <v>838</v>
      </c>
      <c r="K66" s="139" t="s">
        <v>839</v>
      </c>
      <c r="L66" s="134" t="s">
        <v>652</v>
      </c>
    </row>
    <row r="67" spans="1:12" ht="24" customHeight="1" thickTop="1" thickBot="1">
      <c r="A67" s="133" t="s">
        <v>280</v>
      </c>
      <c r="B67" s="133" t="s">
        <v>281</v>
      </c>
      <c r="C67" s="134" t="s">
        <v>840</v>
      </c>
      <c r="D67" s="134" t="s">
        <v>652</v>
      </c>
      <c r="E67" s="134" t="s">
        <v>652</v>
      </c>
      <c r="F67" s="135" t="s">
        <v>841</v>
      </c>
      <c r="G67" s="135" t="s">
        <v>842</v>
      </c>
      <c r="H67" s="135" t="s">
        <v>843</v>
      </c>
      <c r="I67" s="135" t="s">
        <v>844</v>
      </c>
      <c r="J67" s="135" t="s">
        <v>845</v>
      </c>
      <c r="K67" s="135" t="s">
        <v>846</v>
      </c>
      <c r="L67" s="135" t="s">
        <v>846</v>
      </c>
    </row>
    <row r="68" spans="1:12" ht="24" customHeight="1" thickTop="1" thickBot="1">
      <c r="A68" s="133" t="s">
        <v>282</v>
      </c>
      <c r="B68" s="133" t="s">
        <v>80</v>
      </c>
      <c r="C68" s="134" t="s">
        <v>847</v>
      </c>
      <c r="D68" s="134" t="s">
        <v>652</v>
      </c>
      <c r="E68" s="134" t="s">
        <v>652</v>
      </c>
      <c r="F68" s="139" t="s">
        <v>847</v>
      </c>
      <c r="G68" s="134" t="s">
        <v>652</v>
      </c>
      <c r="H68" s="134" t="s">
        <v>652</v>
      </c>
      <c r="I68" s="134" t="s">
        <v>652</v>
      </c>
      <c r="J68" s="134" t="s">
        <v>652</v>
      </c>
      <c r="K68" s="134" t="s">
        <v>652</v>
      </c>
      <c r="L68" s="134" t="s">
        <v>652</v>
      </c>
    </row>
    <row r="69" spans="1:12" ht="24" customHeight="1" thickTop="1" thickBot="1">
      <c r="A69" s="133" t="s">
        <v>286</v>
      </c>
      <c r="B69" s="133" t="s">
        <v>89</v>
      </c>
      <c r="C69" s="134" t="s">
        <v>848</v>
      </c>
      <c r="D69" s="134" t="s">
        <v>652</v>
      </c>
      <c r="E69" s="134" t="s">
        <v>652</v>
      </c>
      <c r="F69" s="139" t="s">
        <v>849</v>
      </c>
      <c r="G69" s="139" t="s">
        <v>850</v>
      </c>
      <c r="H69" s="134" t="s">
        <v>652</v>
      </c>
      <c r="I69" s="134" t="s">
        <v>652</v>
      </c>
      <c r="J69" s="134" t="s">
        <v>652</v>
      </c>
      <c r="K69" s="134" t="s">
        <v>652</v>
      </c>
      <c r="L69" s="134" t="s">
        <v>652</v>
      </c>
    </row>
    <row r="70" spans="1:12" ht="24" customHeight="1" thickTop="1" thickBot="1">
      <c r="A70" s="133" t="s">
        <v>290</v>
      </c>
      <c r="B70" s="133" t="s">
        <v>96</v>
      </c>
      <c r="C70" s="134" t="s">
        <v>848</v>
      </c>
      <c r="D70" s="134" t="s">
        <v>652</v>
      </c>
      <c r="E70" s="134" t="s">
        <v>652</v>
      </c>
      <c r="F70" s="134" t="s">
        <v>652</v>
      </c>
      <c r="G70" s="139" t="s">
        <v>851</v>
      </c>
      <c r="H70" s="139" t="s">
        <v>851</v>
      </c>
      <c r="I70" s="134" t="s">
        <v>652</v>
      </c>
      <c r="J70" s="134" t="s">
        <v>652</v>
      </c>
      <c r="K70" s="134" t="s">
        <v>652</v>
      </c>
      <c r="L70" s="134" t="s">
        <v>652</v>
      </c>
    </row>
    <row r="71" spans="1:12" ht="25.95" customHeight="1" thickTop="1" thickBot="1">
      <c r="A71" s="133" t="s">
        <v>294</v>
      </c>
      <c r="B71" s="133" t="s">
        <v>31</v>
      </c>
      <c r="C71" s="134" t="s">
        <v>852</v>
      </c>
      <c r="D71" s="134" t="s">
        <v>652</v>
      </c>
      <c r="E71" s="134" t="s">
        <v>652</v>
      </c>
      <c r="F71" s="134" t="s">
        <v>652</v>
      </c>
      <c r="G71" s="134" t="s">
        <v>652</v>
      </c>
      <c r="H71" s="139" t="s">
        <v>853</v>
      </c>
      <c r="I71" s="139" t="s">
        <v>853</v>
      </c>
      <c r="J71" s="134" t="s">
        <v>652</v>
      </c>
      <c r="K71" s="134" t="s">
        <v>652</v>
      </c>
      <c r="L71" s="134" t="s">
        <v>652</v>
      </c>
    </row>
    <row r="72" spans="1:12" ht="24" customHeight="1" thickTop="1" thickBot="1">
      <c r="A72" s="133" t="s">
        <v>300</v>
      </c>
      <c r="B72" s="133" t="s">
        <v>47</v>
      </c>
      <c r="C72" s="134" t="s">
        <v>854</v>
      </c>
      <c r="D72" s="134" t="s">
        <v>652</v>
      </c>
      <c r="E72" s="134" t="s">
        <v>652</v>
      </c>
      <c r="F72" s="134" t="s">
        <v>652</v>
      </c>
      <c r="G72" s="134" t="s">
        <v>652</v>
      </c>
      <c r="H72" s="134" t="s">
        <v>652</v>
      </c>
      <c r="I72" s="139" t="s">
        <v>854</v>
      </c>
      <c r="J72" s="134" t="s">
        <v>652</v>
      </c>
      <c r="K72" s="134" t="s">
        <v>652</v>
      </c>
      <c r="L72" s="134" t="s">
        <v>652</v>
      </c>
    </row>
    <row r="73" spans="1:12" ht="24" customHeight="1" thickTop="1" thickBot="1">
      <c r="A73" s="133" t="s">
        <v>303</v>
      </c>
      <c r="B73" s="133" t="s">
        <v>57</v>
      </c>
      <c r="C73" s="134" t="s">
        <v>855</v>
      </c>
      <c r="D73" s="134" t="s">
        <v>652</v>
      </c>
      <c r="E73" s="134" t="s">
        <v>652</v>
      </c>
      <c r="F73" s="134" t="s">
        <v>652</v>
      </c>
      <c r="G73" s="134" t="s">
        <v>652</v>
      </c>
      <c r="H73" s="134" t="s">
        <v>652</v>
      </c>
      <c r="I73" s="134" t="s">
        <v>652</v>
      </c>
      <c r="J73" s="134" t="s">
        <v>652</v>
      </c>
      <c r="K73" s="139" t="s">
        <v>856</v>
      </c>
      <c r="L73" s="139" t="s">
        <v>856</v>
      </c>
    </row>
    <row r="74" spans="1:12" ht="24" customHeight="1" thickTop="1" thickBot="1">
      <c r="A74" s="133" t="s">
        <v>309</v>
      </c>
      <c r="B74" s="133" t="s">
        <v>118</v>
      </c>
      <c r="C74" s="134" t="s">
        <v>857</v>
      </c>
      <c r="D74" s="134" t="s">
        <v>652</v>
      </c>
      <c r="E74" s="134" t="s">
        <v>652</v>
      </c>
      <c r="F74" s="134" t="s">
        <v>652</v>
      </c>
      <c r="G74" s="134" t="s">
        <v>652</v>
      </c>
      <c r="H74" s="139" t="s">
        <v>858</v>
      </c>
      <c r="I74" s="139" t="s">
        <v>859</v>
      </c>
      <c r="J74" s="134" t="s">
        <v>652</v>
      </c>
      <c r="K74" s="134" t="s">
        <v>652</v>
      </c>
      <c r="L74" s="134" t="s">
        <v>652</v>
      </c>
    </row>
    <row r="75" spans="1:12" ht="24" customHeight="1" thickTop="1" thickBot="1">
      <c r="A75" s="133" t="s">
        <v>312</v>
      </c>
      <c r="B75" s="133" t="s">
        <v>126</v>
      </c>
      <c r="C75" s="134" t="s">
        <v>860</v>
      </c>
      <c r="D75" s="134" t="s">
        <v>652</v>
      </c>
      <c r="E75" s="134" t="s">
        <v>652</v>
      </c>
      <c r="F75" s="134" t="s">
        <v>652</v>
      </c>
      <c r="G75" s="134" t="s">
        <v>652</v>
      </c>
      <c r="H75" s="134" t="s">
        <v>652</v>
      </c>
      <c r="I75" s="139" t="s">
        <v>861</v>
      </c>
      <c r="J75" s="139" t="s">
        <v>861</v>
      </c>
      <c r="K75" s="139" t="s">
        <v>861</v>
      </c>
      <c r="L75" s="139" t="s">
        <v>861</v>
      </c>
    </row>
    <row r="76" spans="1:12" ht="25.95" customHeight="1" thickTop="1" thickBot="1">
      <c r="A76" s="133" t="s">
        <v>316</v>
      </c>
      <c r="B76" s="133" t="s">
        <v>317</v>
      </c>
      <c r="C76" s="134" t="s">
        <v>862</v>
      </c>
      <c r="D76" s="134" t="s">
        <v>652</v>
      </c>
      <c r="E76" s="134" t="s">
        <v>652</v>
      </c>
      <c r="F76" s="135" t="s">
        <v>863</v>
      </c>
      <c r="G76" s="135" t="s">
        <v>864</v>
      </c>
      <c r="H76" s="135" t="s">
        <v>865</v>
      </c>
      <c r="I76" s="135" t="s">
        <v>866</v>
      </c>
      <c r="J76" s="135" t="s">
        <v>867</v>
      </c>
      <c r="K76" s="135" t="s">
        <v>868</v>
      </c>
      <c r="L76" s="135" t="s">
        <v>868</v>
      </c>
    </row>
    <row r="77" spans="1:12" ht="24" customHeight="1" thickTop="1" thickBot="1">
      <c r="A77" s="133" t="s">
        <v>318</v>
      </c>
      <c r="B77" s="133" t="s">
        <v>80</v>
      </c>
      <c r="C77" s="134" t="s">
        <v>869</v>
      </c>
      <c r="D77" s="134" t="s">
        <v>652</v>
      </c>
      <c r="E77" s="134" t="s">
        <v>652</v>
      </c>
      <c r="F77" s="139" t="s">
        <v>869</v>
      </c>
      <c r="G77" s="134" t="s">
        <v>652</v>
      </c>
      <c r="H77" s="134" t="s">
        <v>652</v>
      </c>
      <c r="I77" s="134" t="s">
        <v>652</v>
      </c>
      <c r="J77" s="134" t="s">
        <v>652</v>
      </c>
      <c r="K77" s="134" t="s">
        <v>652</v>
      </c>
      <c r="L77" s="134" t="s">
        <v>652</v>
      </c>
    </row>
    <row r="78" spans="1:12" ht="24" customHeight="1" thickTop="1" thickBot="1">
      <c r="A78" s="133" t="s">
        <v>322</v>
      </c>
      <c r="B78" s="133" t="s">
        <v>89</v>
      </c>
      <c r="C78" s="134" t="s">
        <v>870</v>
      </c>
      <c r="D78" s="134" t="s">
        <v>652</v>
      </c>
      <c r="E78" s="134" t="s">
        <v>652</v>
      </c>
      <c r="F78" s="139" t="s">
        <v>871</v>
      </c>
      <c r="G78" s="139" t="s">
        <v>872</v>
      </c>
      <c r="H78" s="139" t="s">
        <v>871</v>
      </c>
      <c r="I78" s="134" t="s">
        <v>652</v>
      </c>
      <c r="J78" s="134" t="s">
        <v>652</v>
      </c>
      <c r="K78" s="134" t="s">
        <v>652</v>
      </c>
      <c r="L78" s="134" t="s">
        <v>652</v>
      </c>
    </row>
    <row r="79" spans="1:12" ht="24" customHeight="1" thickTop="1" thickBot="1">
      <c r="A79" s="133" t="s">
        <v>326</v>
      </c>
      <c r="B79" s="133" t="s">
        <v>96</v>
      </c>
      <c r="C79" s="134" t="s">
        <v>870</v>
      </c>
      <c r="D79" s="134" t="s">
        <v>652</v>
      </c>
      <c r="E79" s="134" t="s">
        <v>652</v>
      </c>
      <c r="F79" s="134" t="s">
        <v>652</v>
      </c>
      <c r="G79" s="139" t="s">
        <v>872</v>
      </c>
      <c r="H79" s="139" t="s">
        <v>872</v>
      </c>
      <c r="I79" s="134" t="s">
        <v>652</v>
      </c>
      <c r="J79" s="134" t="s">
        <v>652</v>
      </c>
      <c r="K79" s="134" t="s">
        <v>652</v>
      </c>
      <c r="L79" s="134" t="s">
        <v>652</v>
      </c>
    </row>
    <row r="80" spans="1:12" ht="25.95" customHeight="1" thickTop="1" thickBot="1">
      <c r="A80" s="133" t="s">
        <v>330</v>
      </c>
      <c r="B80" s="133" t="s">
        <v>31</v>
      </c>
      <c r="C80" s="134" t="s">
        <v>873</v>
      </c>
      <c r="D80" s="134" t="s">
        <v>652</v>
      </c>
      <c r="E80" s="134" t="s">
        <v>652</v>
      </c>
      <c r="F80" s="134" t="s">
        <v>652</v>
      </c>
      <c r="G80" s="139" t="s">
        <v>874</v>
      </c>
      <c r="H80" s="139" t="s">
        <v>875</v>
      </c>
      <c r="I80" s="134" t="s">
        <v>652</v>
      </c>
      <c r="J80" s="134" t="s">
        <v>652</v>
      </c>
      <c r="K80" s="134" t="s">
        <v>652</v>
      </c>
      <c r="L80" s="134" t="s">
        <v>652</v>
      </c>
    </row>
    <row r="81" spans="1:12" ht="24" customHeight="1" thickTop="1" thickBot="1">
      <c r="A81" s="133" t="s">
        <v>336</v>
      </c>
      <c r="B81" s="133" t="s">
        <v>47</v>
      </c>
      <c r="C81" s="134" t="s">
        <v>876</v>
      </c>
      <c r="D81" s="134" t="s">
        <v>652</v>
      </c>
      <c r="E81" s="134" t="s">
        <v>652</v>
      </c>
      <c r="F81" s="134" t="s">
        <v>652</v>
      </c>
      <c r="G81" s="134" t="s">
        <v>652</v>
      </c>
      <c r="H81" s="139" t="s">
        <v>877</v>
      </c>
      <c r="I81" s="139" t="s">
        <v>877</v>
      </c>
      <c r="J81" s="134" t="s">
        <v>652</v>
      </c>
      <c r="K81" s="134" t="s">
        <v>652</v>
      </c>
      <c r="L81" s="134" t="s">
        <v>652</v>
      </c>
    </row>
    <row r="82" spans="1:12" ht="24" customHeight="1" thickTop="1" thickBot="1">
      <c r="A82" s="133" t="s">
        <v>339</v>
      </c>
      <c r="B82" s="133" t="s">
        <v>57</v>
      </c>
      <c r="C82" s="134" t="s">
        <v>878</v>
      </c>
      <c r="D82" s="134" t="s">
        <v>652</v>
      </c>
      <c r="E82" s="134" t="s">
        <v>652</v>
      </c>
      <c r="F82" s="134" t="s">
        <v>652</v>
      </c>
      <c r="G82" s="134" t="s">
        <v>652</v>
      </c>
      <c r="H82" s="134" t="s">
        <v>652</v>
      </c>
      <c r="I82" s="134" t="s">
        <v>652</v>
      </c>
      <c r="J82" s="139" t="s">
        <v>879</v>
      </c>
      <c r="K82" s="139" t="s">
        <v>880</v>
      </c>
      <c r="L82" s="139" t="s">
        <v>880</v>
      </c>
    </row>
    <row r="83" spans="1:12" ht="24" customHeight="1" thickTop="1" thickBot="1">
      <c r="A83" s="133" t="s">
        <v>345</v>
      </c>
      <c r="B83" s="133" t="s">
        <v>118</v>
      </c>
      <c r="C83" s="134" t="s">
        <v>881</v>
      </c>
      <c r="D83" s="134" t="s">
        <v>652</v>
      </c>
      <c r="E83" s="134" t="s">
        <v>652</v>
      </c>
      <c r="F83" s="134" t="s">
        <v>652</v>
      </c>
      <c r="G83" s="134" t="s">
        <v>652</v>
      </c>
      <c r="H83" s="139" t="s">
        <v>882</v>
      </c>
      <c r="I83" s="139" t="s">
        <v>882</v>
      </c>
      <c r="J83" s="134" t="s">
        <v>652</v>
      </c>
      <c r="K83" s="134" t="s">
        <v>652</v>
      </c>
      <c r="L83" s="134" t="s">
        <v>652</v>
      </c>
    </row>
    <row r="84" spans="1:12" ht="24" customHeight="1" thickTop="1" thickBot="1">
      <c r="A84" s="133" t="s">
        <v>348</v>
      </c>
      <c r="B84" s="133" t="s">
        <v>126</v>
      </c>
      <c r="C84" s="134" t="s">
        <v>883</v>
      </c>
      <c r="D84" s="134" t="s">
        <v>652</v>
      </c>
      <c r="E84" s="134" t="s">
        <v>652</v>
      </c>
      <c r="F84" s="134" t="s">
        <v>652</v>
      </c>
      <c r="G84" s="134" t="s">
        <v>652</v>
      </c>
      <c r="H84" s="139" t="s">
        <v>884</v>
      </c>
      <c r="I84" s="139" t="s">
        <v>884</v>
      </c>
      <c r="J84" s="139" t="s">
        <v>884</v>
      </c>
      <c r="K84" s="139" t="s">
        <v>884</v>
      </c>
      <c r="L84" s="139" t="s">
        <v>884</v>
      </c>
    </row>
    <row r="85" spans="1:12" ht="24" customHeight="1" thickTop="1" thickBot="1">
      <c r="A85" s="133" t="s">
        <v>352</v>
      </c>
      <c r="B85" s="133" t="s">
        <v>137</v>
      </c>
      <c r="C85" s="134" t="s">
        <v>885</v>
      </c>
      <c r="D85" s="134" t="s">
        <v>652</v>
      </c>
      <c r="E85" s="134" t="s">
        <v>652</v>
      </c>
      <c r="F85" s="134" t="s">
        <v>652</v>
      </c>
      <c r="G85" s="134" t="s">
        <v>652</v>
      </c>
      <c r="H85" s="139" t="s">
        <v>886</v>
      </c>
      <c r="I85" s="139" t="s">
        <v>886</v>
      </c>
      <c r="J85" s="139" t="s">
        <v>886</v>
      </c>
      <c r="K85" s="139" t="s">
        <v>886</v>
      </c>
      <c r="L85" s="139" t="s">
        <v>886</v>
      </c>
    </row>
    <row r="86" spans="1:12" ht="14.4" thickTop="1">
      <c r="A86" s="182" t="s">
        <v>887</v>
      </c>
      <c r="B86" s="182"/>
      <c r="C86" s="130"/>
      <c r="D86" s="140" t="s">
        <v>888</v>
      </c>
      <c r="E86" s="140" t="s">
        <v>889</v>
      </c>
      <c r="F86" s="140" t="s">
        <v>890</v>
      </c>
      <c r="G86" s="140" t="s">
        <v>891</v>
      </c>
      <c r="H86" s="140" t="s">
        <v>892</v>
      </c>
      <c r="I86" s="140" t="s">
        <v>893</v>
      </c>
      <c r="J86" s="140" t="s">
        <v>894</v>
      </c>
      <c r="K86" s="140" t="s">
        <v>895</v>
      </c>
      <c r="L86" s="140" t="s">
        <v>896</v>
      </c>
    </row>
    <row r="87" spans="1:12">
      <c r="A87" s="182" t="s">
        <v>897</v>
      </c>
      <c r="B87" s="182"/>
      <c r="C87" s="130"/>
      <c r="D87" s="140" t="s">
        <v>898</v>
      </c>
      <c r="E87" s="140" t="s">
        <v>899</v>
      </c>
      <c r="F87" s="140" t="s">
        <v>900</v>
      </c>
      <c r="G87" s="140" t="s">
        <v>901</v>
      </c>
      <c r="H87" s="140" t="s">
        <v>902</v>
      </c>
      <c r="I87" s="140" t="s">
        <v>903</v>
      </c>
      <c r="J87" s="140" t="s">
        <v>904</v>
      </c>
      <c r="K87" s="140" t="s">
        <v>905</v>
      </c>
      <c r="L87" s="140" t="s">
        <v>906</v>
      </c>
    </row>
    <row r="88" spans="1:12">
      <c r="A88" s="182" t="s">
        <v>907</v>
      </c>
      <c r="B88" s="182"/>
      <c r="C88" s="130"/>
      <c r="D88" s="140" t="s">
        <v>888</v>
      </c>
      <c r="E88" s="140" t="s">
        <v>908</v>
      </c>
      <c r="F88" s="140" t="s">
        <v>909</v>
      </c>
      <c r="G88" s="140" t="s">
        <v>910</v>
      </c>
      <c r="H88" s="140" t="s">
        <v>911</v>
      </c>
      <c r="I88" s="140" t="s">
        <v>912</v>
      </c>
      <c r="J88" s="140" t="s">
        <v>913</v>
      </c>
      <c r="K88" s="140" t="s">
        <v>914</v>
      </c>
      <c r="L88" s="140" t="s">
        <v>915</v>
      </c>
    </row>
    <row r="89" spans="1:12">
      <c r="A89" s="182" t="s">
        <v>916</v>
      </c>
      <c r="B89" s="182"/>
      <c r="C89" s="130"/>
      <c r="D89" s="140" t="s">
        <v>898</v>
      </c>
      <c r="E89" s="140" t="s">
        <v>917</v>
      </c>
      <c r="F89" s="140" t="s">
        <v>918</v>
      </c>
      <c r="G89" s="140" t="s">
        <v>919</v>
      </c>
      <c r="H89" s="140" t="s">
        <v>920</v>
      </c>
      <c r="I89" s="140" t="s">
        <v>921</v>
      </c>
      <c r="J89" s="140" t="s">
        <v>922</v>
      </c>
      <c r="K89" s="140" t="s">
        <v>923</v>
      </c>
      <c r="L89" s="140" t="s">
        <v>924</v>
      </c>
    </row>
    <row r="90" spans="1:12">
      <c r="A90" s="141"/>
      <c r="B90" s="141"/>
      <c r="C90" s="141"/>
      <c r="D90" s="141"/>
      <c r="E90" s="141"/>
      <c r="F90" s="141"/>
      <c r="G90" s="141"/>
    </row>
    <row r="91" spans="1:12" ht="60" customHeight="1">
      <c r="A91" s="142"/>
      <c r="B91" s="142"/>
      <c r="C91" s="142"/>
      <c r="D91" s="142"/>
      <c r="E91" s="142"/>
      <c r="F91" s="142"/>
      <c r="G91" s="142"/>
    </row>
    <row r="92" spans="1:12" ht="70.05" customHeight="1">
      <c r="A92" s="183" t="s">
        <v>357</v>
      </c>
      <c r="B92" s="169"/>
      <c r="C92" s="169"/>
      <c r="D92" s="169"/>
      <c r="E92" s="169"/>
      <c r="F92" s="169"/>
      <c r="G92" s="169"/>
    </row>
  </sheetData>
  <mergeCells count="10">
    <mergeCell ref="A87:B87"/>
    <mergeCell ref="A88:B88"/>
    <mergeCell ref="A89:B89"/>
    <mergeCell ref="A92:G92"/>
    <mergeCell ref="D1:E1"/>
    <mergeCell ref="F1:G1"/>
    <mergeCell ref="D2:E2"/>
    <mergeCell ref="F2:G2"/>
    <mergeCell ref="A3:G3"/>
    <mergeCell ref="A86:B86"/>
  </mergeCells>
  <pageMargins left="0.25" right="0.25" top="0.75" bottom="0.75" header="0.3" footer="0.3"/>
  <pageSetup paperSize="8" scale="90" fitToHeight="0" orientation="landscape" r:id="rId1"/>
  <headerFooter>
    <oddHeader>&amp;L &amp;CPREFEITURA MUNICIPAL DE AFRANIOCNPJ: 10.358.174/0001-84 &amp;R</oddHeader>
    <oddFooter>&amp;L &amp;CRUA AFONSO ARINOS DE MELO FRANCO  - ISABEL GOMES - Afrânio / PE8738681054 / engenharia.afranio@gmail.com &amp;R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OutlineSymbols="0" showWhiteSpace="0" view="pageBreakPreview" zoomScale="60" workbookViewId="0">
      <selection activeCell="A2" sqref="A2"/>
    </sheetView>
  </sheetViews>
  <sheetFormatPr defaultRowHeight="13.8"/>
  <cols>
    <col min="1" max="2" width="10" bestFit="1" customWidth="1"/>
    <col min="3" max="3" width="60" bestFit="1" customWidth="1"/>
    <col min="4" max="4" width="30" bestFit="1" customWidth="1"/>
    <col min="5" max="9" width="10" bestFit="1" customWidth="1"/>
    <col min="10" max="12" width="15" bestFit="1" customWidth="1"/>
  </cols>
  <sheetData>
    <row r="1" spans="1:10">
      <c r="A1" s="129"/>
      <c r="B1" s="129"/>
      <c r="C1" s="129" t="s">
        <v>0</v>
      </c>
      <c r="D1" s="129" t="s">
        <v>1</v>
      </c>
      <c r="E1" s="184" t="s">
        <v>2</v>
      </c>
      <c r="F1" s="184"/>
      <c r="G1" s="184"/>
      <c r="H1" s="184" t="s">
        <v>3</v>
      </c>
      <c r="I1" s="184"/>
      <c r="J1" s="169"/>
    </row>
    <row r="2" spans="1:10" ht="79.95" customHeight="1">
      <c r="A2" s="130"/>
      <c r="B2" s="130"/>
      <c r="C2" s="130" t="s">
        <v>360</v>
      </c>
      <c r="D2" s="130" t="s">
        <v>4</v>
      </c>
      <c r="E2" s="182" t="s">
        <v>925</v>
      </c>
      <c r="F2" s="182"/>
      <c r="G2" s="182"/>
      <c r="H2" s="182" t="s">
        <v>5</v>
      </c>
      <c r="I2" s="182"/>
      <c r="J2" s="169"/>
    </row>
    <row r="3" spans="1:10">
      <c r="A3" s="185" t="s">
        <v>926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30" customHeight="1">
      <c r="A4" s="132" t="s">
        <v>8</v>
      </c>
      <c r="B4" s="131" t="s">
        <v>9</v>
      </c>
      <c r="C4" s="131" t="s">
        <v>10</v>
      </c>
      <c r="D4" s="131" t="s">
        <v>927</v>
      </c>
      <c r="E4" s="143" t="s">
        <v>11</v>
      </c>
      <c r="F4" s="132" t="s">
        <v>12</v>
      </c>
      <c r="G4" s="132" t="s">
        <v>928</v>
      </c>
      <c r="H4" s="132" t="s">
        <v>15</v>
      </c>
      <c r="I4" s="132" t="s">
        <v>16</v>
      </c>
      <c r="J4" s="132" t="s">
        <v>929</v>
      </c>
    </row>
    <row r="5" spans="1:10" ht="39" customHeight="1">
      <c r="A5" s="137" t="s">
        <v>53</v>
      </c>
      <c r="B5" s="136" t="s">
        <v>23</v>
      </c>
      <c r="C5" s="136" t="s">
        <v>54</v>
      </c>
      <c r="D5" s="136" t="s">
        <v>930</v>
      </c>
      <c r="E5" s="144" t="s">
        <v>55</v>
      </c>
      <c r="F5" s="137" t="s">
        <v>931</v>
      </c>
      <c r="G5" s="137" t="s">
        <v>932</v>
      </c>
      <c r="H5" s="137" t="s">
        <v>933</v>
      </c>
      <c r="I5" s="137" t="s">
        <v>934</v>
      </c>
      <c r="J5" s="137" t="s">
        <v>934</v>
      </c>
    </row>
    <row r="6" spans="1:10" ht="39" customHeight="1">
      <c r="A6" s="137" t="s">
        <v>33</v>
      </c>
      <c r="B6" s="136" t="s">
        <v>23</v>
      </c>
      <c r="C6" s="136" t="s">
        <v>34</v>
      </c>
      <c r="D6" s="136" t="s">
        <v>935</v>
      </c>
      <c r="E6" s="144" t="s">
        <v>35</v>
      </c>
      <c r="F6" s="137" t="s">
        <v>936</v>
      </c>
      <c r="G6" s="137" t="s">
        <v>937</v>
      </c>
      <c r="H6" s="137" t="s">
        <v>938</v>
      </c>
      <c r="I6" s="137" t="s">
        <v>939</v>
      </c>
      <c r="J6" s="137" t="s">
        <v>940</v>
      </c>
    </row>
    <row r="7" spans="1:10" ht="64.95" customHeight="1">
      <c r="A7" s="137" t="s">
        <v>120</v>
      </c>
      <c r="B7" s="136" t="s">
        <v>23</v>
      </c>
      <c r="C7" s="136" t="s">
        <v>121</v>
      </c>
      <c r="D7" s="136" t="s">
        <v>941</v>
      </c>
      <c r="E7" s="144" t="s">
        <v>61</v>
      </c>
      <c r="F7" s="137" t="s">
        <v>942</v>
      </c>
      <c r="G7" s="137" t="s">
        <v>943</v>
      </c>
      <c r="H7" s="137" t="s">
        <v>944</v>
      </c>
      <c r="I7" s="137" t="s">
        <v>945</v>
      </c>
      <c r="J7" s="137" t="s">
        <v>946</v>
      </c>
    </row>
    <row r="8" spans="1:10" ht="39" customHeight="1">
      <c r="A8" s="137" t="s">
        <v>123</v>
      </c>
      <c r="B8" s="136" t="s">
        <v>23</v>
      </c>
      <c r="C8" s="136" t="s">
        <v>124</v>
      </c>
      <c r="D8" s="136" t="s">
        <v>941</v>
      </c>
      <c r="E8" s="144" t="s">
        <v>61</v>
      </c>
      <c r="F8" s="137" t="s">
        <v>942</v>
      </c>
      <c r="G8" s="137" t="s">
        <v>947</v>
      </c>
      <c r="H8" s="137" t="s">
        <v>948</v>
      </c>
      <c r="I8" s="137" t="s">
        <v>949</v>
      </c>
      <c r="J8" s="137" t="s">
        <v>950</v>
      </c>
    </row>
    <row r="9" spans="1:10" ht="39" customHeight="1">
      <c r="A9" s="137" t="s">
        <v>128</v>
      </c>
      <c r="B9" s="136" t="s">
        <v>23</v>
      </c>
      <c r="C9" s="136" t="s">
        <v>129</v>
      </c>
      <c r="D9" s="136" t="s">
        <v>951</v>
      </c>
      <c r="E9" s="144" t="s">
        <v>55</v>
      </c>
      <c r="F9" s="137" t="s">
        <v>952</v>
      </c>
      <c r="G9" s="137" t="s">
        <v>953</v>
      </c>
      <c r="H9" s="137" t="s">
        <v>954</v>
      </c>
      <c r="I9" s="137" t="s">
        <v>955</v>
      </c>
      <c r="J9" s="137" t="s">
        <v>956</v>
      </c>
    </row>
    <row r="10" spans="1:10" ht="25.95" customHeight="1">
      <c r="A10" s="137" t="s">
        <v>134</v>
      </c>
      <c r="B10" s="136" t="s">
        <v>23</v>
      </c>
      <c r="C10" s="136" t="s">
        <v>135</v>
      </c>
      <c r="D10" s="136" t="s">
        <v>951</v>
      </c>
      <c r="E10" s="144" t="s">
        <v>25</v>
      </c>
      <c r="F10" s="137" t="s">
        <v>957</v>
      </c>
      <c r="G10" s="137" t="s">
        <v>958</v>
      </c>
      <c r="H10" s="137" t="s">
        <v>959</v>
      </c>
      <c r="I10" s="137" t="s">
        <v>960</v>
      </c>
      <c r="J10" s="137" t="s">
        <v>961</v>
      </c>
    </row>
    <row r="11" spans="1:10" ht="39" customHeight="1">
      <c r="A11" s="137" t="s">
        <v>163</v>
      </c>
      <c r="B11" s="136" t="s">
        <v>23</v>
      </c>
      <c r="C11" s="136" t="s">
        <v>164</v>
      </c>
      <c r="D11" s="136" t="s">
        <v>930</v>
      </c>
      <c r="E11" s="144" t="s">
        <v>25</v>
      </c>
      <c r="F11" s="137" t="s">
        <v>962</v>
      </c>
      <c r="G11" s="137" t="s">
        <v>963</v>
      </c>
      <c r="H11" s="137" t="s">
        <v>964</v>
      </c>
      <c r="I11" s="137" t="s">
        <v>965</v>
      </c>
      <c r="J11" s="137" t="s">
        <v>966</v>
      </c>
    </row>
    <row r="12" spans="1:10" ht="39" customHeight="1">
      <c r="A12" s="137" t="s">
        <v>82</v>
      </c>
      <c r="B12" s="136" t="s">
        <v>23</v>
      </c>
      <c r="C12" s="136" t="s">
        <v>83</v>
      </c>
      <c r="D12" s="136" t="s">
        <v>967</v>
      </c>
      <c r="E12" s="144" t="s">
        <v>55</v>
      </c>
      <c r="F12" s="137" t="s">
        <v>968</v>
      </c>
      <c r="G12" s="137" t="s">
        <v>969</v>
      </c>
      <c r="H12" s="137" t="s">
        <v>970</v>
      </c>
      <c r="I12" s="137" t="s">
        <v>971</v>
      </c>
      <c r="J12" s="137" t="s">
        <v>972</v>
      </c>
    </row>
    <row r="13" spans="1:10" ht="24" customHeight="1">
      <c r="A13" s="137" t="s">
        <v>49</v>
      </c>
      <c r="B13" s="136" t="s">
        <v>50</v>
      </c>
      <c r="C13" s="136" t="s">
        <v>51</v>
      </c>
      <c r="D13" s="136" t="s">
        <v>930</v>
      </c>
      <c r="E13" s="144" t="s">
        <v>25</v>
      </c>
      <c r="F13" s="137" t="s">
        <v>973</v>
      </c>
      <c r="G13" s="137" t="s">
        <v>974</v>
      </c>
      <c r="H13" s="137" t="s">
        <v>975</v>
      </c>
      <c r="I13" s="137" t="s">
        <v>976</v>
      </c>
      <c r="J13" s="137" t="s">
        <v>977</v>
      </c>
    </row>
    <row r="14" spans="1:10" ht="25.95" customHeight="1">
      <c r="A14" s="137" t="s">
        <v>70</v>
      </c>
      <c r="B14" s="136" t="s">
        <v>71</v>
      </c>
      <c r="C14" s="136" t="s">
        <v>72</v>
      </c>
      <c r="D14" s="136" t="s">
        <v>652</v>
      </c>
      <c r="E14" s="144" t="s">
        <v>73</v>
      </c>
      <c r="F14" s="137" t="s">
        <v>978</v>
      </c>
      <c r="G14" s="137" t="s">
        <v>979</v>
      </c>
      <c r="H14" s="137" t="s">
        <v>980</v>
      </c>
      <c r="I14" s="137" t="s">
        <v>981</v>
      </c>
      <c r="J14" s="137" t="s">
        <v>982</v>
      </c>
    </row>
    <row r="15" spans="1:10" ht="24" customHeight="1">
      <c r="A15" s="137" t="s">
        <v>139</v>
      </c>
      <c r="B15" s="136" t="s">
        <v>50</v>
      </c>
      <c r="C15" s="136" t="s">
        <v>140</v>
      </c>
      <c r="D15" s="136" t="s">
        <v>983</v>
      </c>
      <c r="E15" s="144" t="s">
        <v>68</v>
      </c>
      <c r="F15" s="137" t="s">
        <v>984</v>
      </c>
      <c r="G15" s="137" t="s">
        <v>985</v>
      </c>
      <c r="H15" s="137" t="s">
        <v>986</v>
      </c>
      <c r="I15" s="137" t="s">
        <v>987</v>
      </c>
      <c r="J15" s="137" t="s">
        <v>988</v>
      </c>
    </row>
    <row r="16" spans="1:10" ht="39" customHeight="1">
      <c r="A16" s="137" t="s">
        <v>93</v>
      </c>
      <c r="B16" s="136" t="s">
        <v>50</v>
      </c>
      <c r="C16" s="136" t="s">
        <v>94</v>
      </c>
      <c r="D16" s="136" t="s">
        <v>967</v>
      </c>
      <c r="E16" s="144" t="s">
        <v>55</v>
      </c>
      <c r="F16" s="137" t="s">
        <v>989</v>
      </c>
      <c r="G16" s="137" t="s">
        <v>990</v>
      </c>
      <c r="H16" s="137" t="s">
        <v>991</v>
      </c>
      <c r="I16" s="137" t="s">
        <v>992</v>
      </c>
      <c r="J16" s="137" t="s">
        <v>993</v>
      </c>
    </row>
    <row r="17" spans="1:10" ht="39" customHeight="1">
      <c r="A17" s="137" t="s">
        <v>37</v>
      </c>
      <c r="B17" s="136" t="s">
        <v>23</v>
      </c>
      <c r="C17" s="136" t="s">
        <v>38</v>
      </c>
      <c r="D17" s="136" t="s">
        <v>935</v>
      </c>
      <c r="E17" s="144" t="s">
        <v>35</v>
      </c>
      <c r="F17" s="137" t="s">
        <v>994</v>
      </c>
      <c r="G17" s="137" t="s">
        <v>995</v>
      </c>
      <c r="H17" s="137" t="s">
        <v>996</v>
      </c>
      <c r="I17" s="137" t="s">
        <v>997</v>
      </c>
      <c r="J17" s="137" t="s">
        <v>998</v>
      </c>
    </row>
    <row r="18" spans="1:10" ht="25.95" customHeight="1">
      <c r="A18" s="137" t="s">
        <v>85</v>
      </c>
      <c r="B18" s="136" t="s">
        <v>23</v>
      </c>
      <c r="C18" s="136" t="s">
        <v>86</v>
      </c>
      <c r="D18" s="136" t="s">
        <v>930</v>
      </c>
      <c r="E18" s="144" t="s">
        <v>25</v>
      </c>
      <c r="F18" s="137" t="s">
        <v>999</v>
      </c>
      <c r="G18" s="137" t="s">
        <v>1000</v>
      </c>
      <c r="H18" s="137" t="s">
        <v>1001</v>
      </c>
      <c r="I18" s="137" t="s">
        <v>1002</v>
      </c>
      <c r="J18" s="137" t="s">
        <v>1003</v>
      </c>
    </row>
    <row r="19" spans="1:10" ht="52.05" customHeight="1">
      <c r="A19" s="137" t="s">
        <v>59</v>
      </c>
      <c r="B19" s="136" t="s">
        <v>23</v>
      </c>
      <c r="C19" s="136" t="s">
        <v>60</v>
      </c>
      <c r="D19" s="136" t="s">
        <v>1004</v>
      </c>
      <c r="E19" s="144" t="s">
        <v>61</v>
      </c>
      <c r="F19" s="137" t="s">
        <v>1005</v>
      </c>
      <c r="G19" s="137" t="s">
        <v>1006</v>
      </c>
      <c r="H19" s="137" t="s">
        <v>1007</v>
      </c>
      <c r="I19" s="137" t="s">
        <v>1008</v>
      </c>
      <c r="J19" s="137" t="s">
        <v>1009</v>
      </c>
    </row>
    <row r="20" spans="1:10" ht="25.95" customHeight="1">
      <c r="A20" s="137" t="s">
        <v>66</v>
      </c>
      <c r="B20" s="136" t="s">
        <v>50</v>
      </c>
      <c r="C20" s="136" t="s">
        <v>67</v>
      </c>
      <c r="D20" s="136" t="s">
        <v>1010</v>
      </c>
      <c r="E20" s="144" t="s">
        <v>68</v>
      </c>
      <c r="F20" s="137" t="s">
        <v>1011</v>
      </c>
      <c r="G20" s="137" t="s">
        <v>1012</v>
      </c>
      <c r="H20" s="137" t="s">
        <v>1013</v>
      </c>
      <c r="I20" s="137" t="s">
        <v>1014</v>
      </c>
      <c r="J20" s="137" t="s">
        <v>1015</v>
      </c>
    </row>
    <row r="21" spans="1:10" ht="52.05" customHeight="1">
      <c r="A21" s="137" t="s">
        <v>131</v>
      </c>
      <c r="B21" s="136" t="s">
        <v>50</v>
      </c>
      <c r="C21" s="136" t="s">
        <v>132</v>
      </c>
      <c r="D21" s="136" t="s">
        <v>930</v>
      </c>
      <c r="E21" s="144" t="s">
        <v>68</v>
      </c>
      <c r="F21" s="137" t="s">
        <v>1016</v>
      </c>
      <c r="G21" s="137" t="s">
        <v>1017</v>
      </c>
      <c r="H21" s="137" t="s">
        <v>1018</v>
      </c>
      <c r="I21" s="137" t="s">
        <v>1019</v>
      </c>
      <c r="J21" s="137" t="s">
        <v>1020</v>
      </c>
    </row>
    <row r="22" spans="1:10" ht="52.05" customHeight="1">
      <c r="A22" s="137" t="s">
        <v>44</v>
      </c>
      <c r="B22" s="136" t="s">
        <v>23</v>
      </c>
      <c r="C22" s="136" t="s">
        <v>45</v>
      </c>
      <c r="D22" s="136" t="s">
        <v>935</v>
      </c>
      <c r="E22" s="144" t="s">
        <v>42</v>
      </c>
      <c r="F22" s="137" t="s">
        <v>1021</v>
      </c>
      <c r="G22" s="137" t="s">
        <v>1022</v>
      </c>
      <c r="H22" s="137" t="s">
        <v>1023</v>
      </c>
      <c r="I22" s="137" t="s">
        <v>1024</v>
      </c>
      <c r="J22" s="137" t="s">
        <v>1025</v>
      </c>
    </row>
    <row r="23" spans="1:10" ht="25.95" customHeight="1">
      <c r="A23" s="137" t="s">
        <v>75</v>
      </c>
      <c r="B23" s="136" t="s">
        <v>50</v>
      </c>
      <c r="C23" s="136" t="s">
        <v>76</v>
      </c>
      <c r="D23" s="136" t="s">
        <v>1026</v>
      </c>
      <c r="E23" s="144" t="s">
        <v>68</v>
      </c>
      <c r="F23" s="137" t="s">
        <v>1027</v>
      </c>
      <c r="G23" s="137" t="s">
        <v>1028</v>
      </c>
      <c r="H23" s="137" t="s">
        <v>1029</v>
      </c>
      <c r="I23" s="137" t="s">
        <v>1030</v>
      </c>
      <c r="J23" s="137" t="s">
        <v>1031</v>
      </c>
    </row>
    <row r="24" spans="1:10" ht="39" customHeight="1">
      <c r="A24" s="137" t="s">
        <v>22</v>
      </c>
      <c r="B24" s="136" t="s">
        <v>23</v>
      </c>
      <c r="C24" s="136" t="s">
        <v>24</v>
      </c>
      <c r="D24" s="136" t="s">
        <v>930</v>
      </c>
      <c r="E24" s="144" t="s">
        <v>25</v>
      </c>
      <c r="F24" s="137" t="s">
        <v>1032</v>
      </c>
      <c r="G24" s="137" t="s">
        <v>1033</v>
      </c>
      <c r="H24" s="137" t="s">
        <v>1034</v>
      </c>
      <c r="I24" s="137" t="s">
        <v>1035</v>
      </c>
      <c r="J24" s="137" t="s">
        <v>1036</v>
      </c>
    </row>
    <row r="25" spans="1:10" ht="39" customHeight="1">
      <c r="A25" s="137" t="s">
        <v>63</v>
      </c>
      <c r="B25" s="136" t="s">
        <v>23</v>
      </c>
      <c r="C25" s="136" t="s">
        <v>64</v>
      </c>
      <c r="D25" s="136" t="s">
        <v>1004</v>
      </c>
      <c r="E25" s="144" t="s">
        <v>25</v>
      </c>
      <c r="F25" s="137" t="s">
        <v>1037</v>
      </c>
      <c r="G25" s="137" t="s">
        <v>1038</v>
      </c>
      <c r="H25" s="137" t="s">
        <v>1039</v>
      </c>
      <c r="I25" s="137" t="s">
        <v>1040</v>
      </c>
      <c r="J25" s="137" t="s">
        <v>1041</v>
      </c>
    </row>
    <row r="26" spans="1:10" ht="25.95" customHeight="1">
      <c r="A26" s="137" t="s">
        <v>102</v>
      </c>
      <c r="B26" s="136" t="s">
        <v>23</v>
      </c>
      <c r="C26" s="136" t="s">
        <v>103</v>
      </c>
      <c r="D26" s="136" t="s">
        <v>935</v>
      </c>
      <c r="E26" s="144" t="s">
        <v>55</v>
      </c>
      <c r="F26" s="137" t="s">
        <v>1042</v>
      </c>
      <c r="G26" s="137" t="s">
        <v>1043</v>
      </c>
      <c r="H26" s="137" t="s">
        <v>1044</v>
      </c>
      <c r="I26" s="137" t="s">
        <v>1045</v>
      </c>
      <c r="J26" s="137" t="s">
        <v>1046</v>
      </c>
    </row>
    <row r="27" spans="1:10" ht="39" customHeight="1">
      <c r="A27" s="137" t="s">
        <v>40</v>
      </c>
      <c r="B27" s="136" t="s">
        <v>23</v>
      </c>
      <c r="C27" s="136" t="s">
        <v>41</v>
      </c>
      <c r="D27" s="136" t="s">
        <v>935</v>
      </c>
      <c r="E27" s="144" t="s">
        <v>42</v>
      </c>
      <c r="F27" s="137" t="s">
        <v>1047</v>
      </c>
      <c r="G27" s="137" t="s">
        <v>1048</v>
      </c>
      <c r="H27" s="137" t="s">
        <v>1049</v>
      </c>
      <c r="I27" s="137" t="s">
        <v>1050</v>
      </c>
      <c r="J27" s="137" t="s">
        <v>1051</v>
      </c>
    </row>
    <row r="28" spans="1:10">
      <c r="A28" s="141"/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0">
      <c r="A29" s="186"/>
      <c r="B29" s="186"/>
      <c r="C29" s="186"/>
      <c r="D29" s="145"/>
      <c r="E29" s="140"/>
      <c r="F29" s="182" t="s">
        <v>354</v>
      </c>
      <c r="G29" s="186"/>
      <c r="H29" s="187">
        <v>1877484.56</v>
      </c>
      <c r="I29" s="186"/>
      <c r="J29" s="186"/>
    </row>
    <row r="30" spans="1:10">
      <c r="A30" s="186"/>
      <c r="B30" s="186"/>
      <c r="C30" s="186"/>
      <c r="D30" s="145"/>
      <c r="E30" s="140"/>
      <c r="F30" s="182" t="s">
        <v>355</v>
      </c>
      <c r="G30" s="186"/>
      <c r="H30" s="187">
        <v>396096.28</v>
      </c>
      <c r="I30" s="186"/>
      <c r="J30" s="186"/>
    </row>
    <row r="31" spans="1:10">
      <c r="A31" s="186"/>
      <c r="B31" s="186"/>
      <c r="C31" s="186"/>
      <c r="D31" s="145"/>
      <c r="E31" s="140"/>
      <c r="F31" s="182" t="s">
        <v>356</v>
      </c>
      <c r="G31" s="186"/>
      <c r="H31" s="187">
        <v>2273580.84</v>
      </c>
      <c r="I31" s="186"/>
      <c r="J31" s="186"/>
    </row>
    <row r="32" spans="1:10" ht="60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70.05" customHeight="1">
      <c r="A33" s="183" t="s">
        <v>357</v>
      </c>
      <c r="B33" s="169"/>
      <c r="C33" s="169"/>
      <c r="D33" s="169"/>
      <c r="E33" s="169"/>
      <c r="F33" s="169"/>
      <c r="G33" s="169"/>
      <c r="H33" s="169"/>
      <c r="I33" s="169"/>
      <c r="J33" s="169"/>
    </row>
  </sheetData>
  <mergeCells count="15">
    <mergeCell ref="A33:J33"/>
    <mergeCell ref="A30:C30"/>
    <mergeCell ref="F30:G30"/>
    <mergeCell ref="H30:J30"/>
    <mergeCell ref="A31:C31"/>
    <mergeCell ref="F31:G31"/>
    <mergeCell ref="H31:J31"/>
    <mergeCell ref="A29:C29"/>
    <mergeCell ref="F29:G29"/>
    <mergeCell ref="H29:J29"/>
    <mergeCell ref="E1:G1"/>
    <mergeCell ref="H1:J1"/>
    <mergeCell ref="E2:G2"/>
    <mergeCell ref="H2:J2"/>
    <mergeCell ref="A3:J3"/>
  </mergeCells>
  <pageMargins left="0.25" right="0.25" top="0.75" bottom="0.75" header="0.3" footer="0.3"/>
  <pageSetup paperSize="9" scale="75" fitToHeight="0" orientation="landscape" r:id="rId1"/>
  <headerFooter>
    <oddHeader>&amp;L &amp;CPREFEITURA MUNICIPAL DE AFRANIOCNPJ: 10.358.174/0001-84 &amp;R</oddHeader>
    <oddFooter>&amp;L &amp;CRUA AFONSO ARINOS DE MELO FRANCO  - ISABEL GOMES - Afrânio / PE8738681054 / engenharia.afranio@gmail.com &amp;R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OutlineSymbols="0" showWhiteSpace="0" view="pageBreakPreview" zoomScale="60" workbookViewId="0">
      <selection activeCell="D20" sqref="D20"/>
    </sheetView>
  </sheetViews>
  <sheetFormatPr defaultRowHeight="13.8"/>
  <cols>
    <col min="1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11" width="14" bestFit="1" customWidth="1"/>
  </cols>
  <sheetData>
    <row r="1" spans="1:10">
      <c r="A1" s="129"/>
      <c r="B1" s="129"/>
      <c r="C1" s="184" t="s">
        <v>1052</v>
      </c>
      <c r="D1" s="184"/>
      <c r="E1" s="184" t="s">
        <v>1</v>
      </c>
      <c r="F1" s="184"/>
      <c r="G1" s="184" t="s">
        <v>2</v>
      </c>
      <c r="H1" s="184"/>
      <c r="I1" s="184" t="s">
        <v>3</v>
      </c>
      <c r="J1" s="184"/>
    </row>
    <row r="2" spans="1:10" ht="79.95" customHeight="1">
      <c r="A2" s="130"/>
      <c r="B2" s="130"/>
      <c r="C2" s="182" t="s">
        <v>360</v>
      </c>
      <c r="D2" s="182"/>
      <c r="E2" s="182" t="s">
        <v>4</v>
      </c>
      <c r="F2" s="182"/>
      <c r="G2" s="182" t="s">
        <v>358</v>
      </c>
      <c r="H2" s="182"/>
      <c r="I2" s="182" t="s">
        <v>5</v>
      </c>
      <c r="J2" s="182"/>
    </row>
    <row r="3" spans="1:10">
      <c r="A3" s="185" t="s">
        <v>1052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30" customHeight="1">
      <c r="A4" s="185" t="s">
        <v>1053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8" customHeight="1">
      <c r="A5" s="131" t="s">
        <v>48</v>
      </c>
      <c r="B5" s="132" t="s">
        <v>8</v>
      </c>
      <c r="C5" s="131" t="s">
        <v>9</v>
      </c>
      <c r="D5" s="131" t="s">
        <v>10</v>
      </c>
      <c r="E5" s="189" t="s">
        <v>927</v>
      </c>
      <c r="F5" s="189"/>
      <c r="G5" s="143" t="s">
        <v>11</v>
      </c>
      <c r="H5" s="132" t="s">
        <v>12</v>
      </c>
      <c r="I5" s="132" t="s">
        <v>13</v>
      </c>
      <c r="J5" s="132" t="s">
        <v>15</v>
      </c>
    </row>
    <row r="6" spans="1:10" ht="24" customHeight="1">
      <c r="A6" s="136" t="s">
        <v>1054</v>
      </c>
      <c r="B6" s="137" t="s">
        <v>49</v>
      </c>
      <c r="C6" s="136" t="s">
        <v>50</v>
      </c>
      <c r="D6" s="136" t="s">
        <v>51</v>
      </c>
      <c r="E6" s="190" t="s">
        <v>930</v>
      </c>
      <c r="F6" s="190"/>
      <c r="G6" s="144" t="s">
        <v>25</v>
      </c>
      <c r="H6" s="146">
        <v>1</v>
      </c>
      <c r="I6" s="147">
        <v>7.88</v>
      </c>
      <c r="J6" s="147">
        <v>7.88</v>
      </c>
    </row>
    <row r="7" spans="1:10" ht="25.95" customHeight="1">
      <c r="A7" s="148" t="s">
        <v>1055</v>
      </c>
      <c r="B7" s="149" t="s">
        <v>1056</v>
      </c>
      <c r="C7" s="148" t="s">
        <v>23</v>
      </c>
      <c r="D7" s="148" t="s">
        <v>1057</v>
      </c>
      <c r="E7" s="188" t="s">
        <v>1058</v>
      </c>
      <c r="F7" s="188"/>
      <c r="G7" s="150" t="s">
        <v>1059</v>
      </c>
      <c r="H7" s="151">
        <v>1.6999999999999999E-3</v>
      </c>
      <c r="I7" s="152">
        <v>135.78</v>
      </c>
      <c r="J7" s="152">
        <v>0.23</v>
      </c>
    </row>
    <row r="8" spans="1:10" ht="39" customHeight="1">
      <c r="A8" s="148" t="s">
        <v>1055</v>
      </c>
      <c r="B8" s="149" t="s">
        <v>1060</v>
      </c>
      <c r="C8" s="148" t="s">
        <v>23</v>
      </c>
      <c r="D8" s="148" t="s">
        <v>1061</v>
      </c>
      <c r="E8" s="188" t="s">
        <v>1058</v>
      </c>
      <c r="F8" s="188"/>
      <c r="G8" s="150" t="s">
        <v>1062</v>
      </c>
      <c r="H8" s="151">
        <v>4.0000000000000001E-3</v>
      </c>
      <c r="I8" s="152">
        <v>5.03</v>
      </c>
      <c r="J8" s="152">
        <v>0.02</v>
      </c>
    </row>
    <row r="9" spans="1:10" ht="39" customHeight="1">
      <c r="A9" s="148" t="s">
        <v>1055</v>
      </c>
      <c r="B9" s="149" t="s">
        <v>1063</v>
      </c>
      <c r="C9" s="148" t="s">
        <v>23</v>
      </c>
      <c r="D9" s="148" t="s">
        <v>1064</v>
      </c>
      <c r="E9" s="188" t="s">
        <v>1058</v>
      </c>
      <c r="F9" s="188"/>
      <c r="G9" s="150" t="s">
        <v>1059</v>
      </c>
      <c r="H9" s="151">
        <v>2E-3</v>
      </c>
      <c r="I9" s="152">
        <v>10.01</v>
      </c>
      <c r="J9" s="152">
        <v>0.02</v>
      </c>
    </row>
    <row r="10" spans="1:10" ht="64.95" customHeight="1">
      <c r="A10" s="148" t="s">
        <v>1055</v>
      </c>
      <c r="B10" s="149" t="s">
        <v>1065</v>
      </c>
      <c r="C10" s="148" t="s">
        <v>23</v>
      </c>
      <c r="D10" s="148" t="s">
        <v>1066</v>
      </c>
      <c r="E10" s="188" t="s">
        <v>1058</v>
      </c>
      <c r="F10" s="188"/>
      <c r="G10" s="150" t="s">
        <v>1062</v>
      </c>
      <c r="H10" s="151">
        <v>4.8999999999999998E-3</v>
      </c>
      <c r="I10" s="152">
        <v>66.64</v>
      </c>
      <c r="J10" s="152">
        <v>0.32</v>
      </c>
    </row>
    <row r="11" spans="1:10" ht="25.95" customHeight="1">
      <c r="A11" s="148" t="s">
        <v>1055</v>
      </c>
      <c r="B11" s="149" t="s">
        <v>1067</v>
      </c>
      <c r="C11" s="148" t="s">
        <v>23</v>
      </c>
      <c r="D11" s="148" t="s">
        <v>1068</v>
      </c>
      <c r="E11" s="188" t="s">
        <v>1058</v>
      </c>
      <c r="F11" s="188"/>
      <c r="G11" s="150" t="s">
        <v>1062</v>
      </c>
      <c r="H11" s="151">
        <v>4.1000000000000003E-3</v>
      </c>
      <c r="I11" s="152">
        <v>51.17</v>
      </c>
      <c r="J11" s="152">
        <v>0.2</v>
      </c>
    </row>
    <row r="12" spans="1:10" ht="24" customHeight="1">
      <c r="A12" s="148" t="s">
        <v>1055</v>
      </c>
      <c r="B12" s="149" t="s">
        <v>1069</v>
      </c>
      <c r="C12" s="148" t="s">
        <v>23</v>
      </c>
      <c r="D12" s="148" t="s">
        <v>1070</v>
      </c>
      <c r="E12" s="188" t="s">
        <v>1071</v>
      </c>
      <c r="F12" s="188"/>
      <c r="G12" s="150" t="s">
        <v>1072</v>
      </c>
      <c r="H12" s="151">
        <v>5.7999999999999996E-3</v>
      </c>
      <c r="I12" s="152">
        <v>21.28</v>
      </c>
      <c r="J12" s="152">
        <v>0.12</v>
      </c>
    </row>
    <row r="13" spans="1:10" ht="64.95" customHeight="1">
      <c r="A13" s="148" t="s">
        <v>1055</v>
      </c>
      <c r="B13" s="149" t="s">
        <v>1073</v>
      </c>
      <c r="C13" s="148" t="s">
        <v>23</v>
      </c>
      <c r="D13" s="148" t="s">
        <v>1074</v>
      </c>
      <c r="E13" s="188" t="s">
        <v>1058</v>
      </c>
      <c r="F13" s="188"/>
      <c r="G13" s="150" t="s">
        <v>1059</v>
      </c>
      <c r="H13" s="151">
        <v>1E-3</v>
      </c>
      <c r="I13" s="152">
        <v>278.98</v>
      </c>
      <c r="J13" s="152">
        <v>0.27</v>
      </c>
    </row>
    <row r="14" spans="1:10" ht="24" customHeight="1">
      <c r="A14" s="153" t="s">
        <v>1075</v>
      </c>
      <c r="B14" s="154" t="s">
        <v>1076</v>
      </c>
      <c r="C14" s="153" t="s">
        <v>50</v>
      </c>
      <c r="D14" s="153" t="s">
        <v>1077</v>
      </c>
      <c r="E14" s="191" t="s">
        <v>1078</v>
      </c>
      <c r="F14" s="191"/>
      <c r="G14" s="155" t="s">
        <v>1079</v>
      </c>
      <c r="H14" s="156">
        <v>1.2</v>
      </c>
      <c r="I14" s="157">
        <v>5.59</v>
      </c>
      <c r="J14" s="157">
        <v>6.7</v>
      </c>
    </row>
    <row r="15" spans="1:10">
      <c r="A15" s="158"/>
      <c r="B15" s="158"/>
      <c r="C15" s="158"/>
      <c r="D15" s="158"/>
      <c r="E15" s="158" t="s">
        <v>1080</v>
      </c>
      <c r="F15" s="159">
        <v>0.34</v>
      </c>
      <c r="G15" s="158" t="s">
        <v>1081</v>
      </c>
      <c r="H15" s="159">
        <v>0</v>
      </c>
      <c r="I15" s="158" t="s">
        <v>1082</v>
      </c>
      <c r="J15" s="159">
        <v>0.34</v>
      </c>
    </row>
    <row r="16" spans="1:10" ht="14.4" thickBot="1">
      <c r="A16" s="158"/>
      <c r="B16" s="158"/>
      <c r="C16" s="158"/>
      <c r="D16" s="158"/>
      <c r="E16" s="158" t="s">
        <v>1083</v>
      </c>
      <c r="F16" s="159">
        <v>1.73</v>
      </c>
      <c r="G16" s="158"/>
      <c r="H16" s="192" t="s">
        <v>1084</v>
      </c>
      <c r="I16" s="192"/>
      <c r="J16" s="159">
        <v>9.61</v>
      </c>
    </row>
    <row r="17" spans="1:10" ht="1.05" customHeight="1" thickTop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0" ht="18" customHeight="1">
      <c r="A18" s="131" t="s">
        <v>65</v>
      </c>
      <c r="B18" s="132" t="s">
        <v>8</v>
      </c>
      <c r="C18" s="131" t="s">
        <v>9</v>
      </c>
      <c r="D18" s="131" t="s">
        <v>10</v>
      </c>
      <c r="E18" s="189" t="s">
        <v>927</v>
      </c>
      <c r="F18" s="189"/>
      <c r="G18" s="143" t="s">
        <v>11</v>
      </c>
      <c r="H18" s="132" t="s">
        <v>12</v>
      </c>
      <c r="I18" s="132" t="s">
        <v>13</v>
      </c>
      <c r="J18" s="132" t="s">
        <v>15</v>
      </c>
    </row>
    <row r="19" spans="1:10" ht="25.95" customHeight="1">
      <c r="A19" s="136" t="s">
        <v>1054</v>
      </c>
      <c r="B19" s="137" t="s">
        <v>66</v>
      </c>
      <c r="C19" s="136" t="s">
        <v>50</v>
      </c>
      <c r="D19" s="136" t="s">
        <v>67</v>
      </c>
      <c r="E19" s="190" t="s">
        <v>1010</v>
      </c>
      <c r="F19" s="190"/>
      <c r="G19" s="144" t="s">
        <v>68</v>
      </c>
      <c r="H19" s="146">
        <v>1</v>
      </c>
      <c r="I19" s="147">
        <v>286.64</v>
      </c>
      <c r="J19" s="147">
        <v>286.64</v>
      </c>
    </row>
    <row r="20" spans="1:10" ht="24" customHeight="1">
      <c r="A20" s="148" t="s">
        <v>1055</v>
      </c>
      <c r="B20" s="149" t="s">
        <v>1069</v>
      </c>
      <c r="C20" s="148" t="s">
        <v>23</v>
      </c>
      <c r="D20" s="148" t="s">
        <v>1070</v>
      </c>
      <c r="E20" s="188" t="s">
        <v>1071</v>
      </c>
      <c r="F20" s="188"/>
      <c r="G20" s="150" t="s">
        <v>1072</v>
      </c>
      <c r="H20" s="151">
        <v>1.1301000000000001</v>
      </c>
      <c r="I20" s="152">
        <v>21.28</v>
      </c>
      <c r="J20" s="152">
        <v>24.04</v>
      </c>
    </row>
    <row r="21" spans="1:10" ht="39" customHeight="1">
      <c r="A21" s="148" t="s">
        <v>1055</v>
      </c>
      <c r="B21" s="149" t="s">
        <v>1085</v>
      </c>
      <c r="C21" s="148" t="s">
        <v>23</v>
      </c>
      <c r="D21" s="148" t="s">
        <v>1086</v>
      </c>
      <c r="E21" s="188" t="s">
        <v>1087</v>
      </c>
      <c r="F21" s="188"/>
      <c r="G21" s="150" t="s">
        <v>55</v>
      </c>
      <c r="H21" s="151">
        <v>0.01</v>
      </c>
      <c r="I21" s="152">
        <v>411.11</v>
      </c>
      <c r="J21" s="152">
        <v>4.1100000000000003</v>
      </c>
    </row>
    <row r="22" spans="1:10" ht="25.95" customHeight="1">
      <c r="A22" s="153" t="s">
        <v>1075</v>
      </c>
      <c r="B22" s="154" t="s">
        <v>1088</v>
      </c>
      <c r="C22" s="153" t="s">
        <v>23</v>
      </c>
      <c r="D22" s="153" t="s">
        <v>1089</v>
      </c>
      <c r="E22" s="191" t="s">
        <v>1078</v>
      </c>
      <c r="F22" s="191"/>
      <c r="G22" s="155" t="s">
        <v>25</v>
      </c>
      <c r="H22" s="156">
        <v>0.36</v>
      </c>
      <c r="I22" s="157">
        <v>577.5</v>
      </c>
      <c r="J22" s="157">
        <v>207.9</v>
      </c>
    </row>
    <row r="23" spans="1:10" ht="25.95" customHeight="1">
      <c r="A23" s="153" t="s">
        <v>1075</v>
      </c>
      <c r="B23" s="154" t="s">
        <v>1090</v>
      </c>
      <c r="C23" s="153" t="s">
        <v>23</v>
      </c>
      <c r="D23" s="153" t="s">
        <v>1091</v>
      </c>
      <c r="E23" s="191" t="s">
        <v>1078</v>
      </c>
      <c r="F23" s="191"/>
      <c r="G23" s="155" t="s">
        <v>61</v>
      </c>
      <c r="H23" s="156">
        <v>4</v>
      </c>
      <c r="I23" s="157">
        <v>10.11</v>
      </c>
      <c r="J23" s="157">
        <v>40.44</v>
      </c>
    </row>
    <row r="24" spans="1:10" ht="39" customHeight="1">
      <c r="A24" s="153" t="s">
        <v>1075</v>
      </c>
      <c r="B24" s="154" t="s">
        <v>1092</v>
      </c>
      <c r="C24" s="153" t="s">
        <v>23</v>
      </c>
      <c r="D24" s="153" t="s">
        <v>1093</v>
      </c>
      <c r="E24" s="191" t="s">
        <v>1078</v>
      </c>
      <c r="F24" s="191"/>
      <c r="G24" s="155" t="s">
        <v>61</v>
      </c>
      <c r="H24" s="156">
        <v>1</v>
      </c>
      <c r="I24" s="157">
        <v>8.3000000000000007</v>
      </c>
      <c r="J24" s="157">
        <v>8.3000000000000007</v>
      </c>
    </row>
    <row r="25" spans="1:10" ht="25.95" customHeight="1">
      <c r="A25" s="153" t="s">
        <v>1075</v>
      </c>
      <c r="B25" s="154" t="s">
        <v>1094</v>
      </c>
      <c r="C25" s="153" t="s">
        <v>23</v>
      </c>
      <c r="D25" s="153" t="s">
        <v>1095</v>
      </c>
      <c r="E25" s="191" t="s">
        <v>1078</v>
      </c>
      <c r="F25" s="191"/>
      <c r="G25" s="155" t="s">
        <v>1096</v>
      </c>
      <c r="H25" s="156">
        <v>0.11</v>
      </c>
      <c r="I25" s="157">
        <v>16.829999999999998</v>
      </c>
      <c r="J25" s="157">
        <v>1.85</v>
      </c>
    </row>
    <row r="26" spans="1:10">
      <c r="A26" s="158"/>
      <c r="B26" s="158"/>
      <c r="C26" s="158"/>
      <c r="D26" s="158"/>
      <c r="E26" s="158" t="s">
        <v>1080</v>
      </c>
      <c r="F26" s="159">
        <v>18.13</v>
      </c>
      <c r="G26" s="158" t="s">
        <v>1081</v>
      </c>
      <c r="H26" s="159">
        <v>0</v>
      </c>
      <c r="I26" s="158" t="s">
        <v>1082</v>
      </c>
      <c r="J26" s="159">
        <v>18.13</v>
      </c>
    </row>
    <row r="27" spans="1:10" ht="14.4" thickBot="1">
      <c r="A27" s="158"/>
      <c r="B27" s="158"/>
      <c r="C27" s="158"/>
      <c r="D27" s="158"/>
      <c r="E27" s="158" t="s">
        <v>1083</v>
      </c>
      <c r="F27" s="159">
        <v>63.06</v>
      </c>
      <c r="G27" s="158"/>
      <c r="H27" s="192" t="s">
        <v>1084</v>
      </c>
      <c r="I27" s="192"/>
      <c r="J27" s="159">
        <v>349.7</v>
      </c>
    </row>
    <row r="28" spans="1:10" ht="1.05" customHeight="1" thickTop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 ht="18" customHeight="1">
      <c r="A29" s="131" t="s">
        <v>74</v>
      </c>
      <c r="B29" s="132" t="s">
        <v>8</v>
      </c>
      <c r="C29" s="131" t="s">
        <v>9</v>
      </c>
      <c r="D29" s="131" t="s">
        <v>10</v>
      </c>
      <c r="E29" s="189" t="s">
        <v>927</v>
      </c>
      <c r="F29" s="189"/>
      <c r="G29" s="143" t="s">
        <v>11</v>
      </c>
      <c r="H29" s="132" t="s">
        <v>12</v>
      </c>
      <c r="I29" s="132" t="s">
        <v>13</v>
      </c>
      <c r="J29" s="132" t="s">
        <v>15</v>
      </c>
    </row>
    <row r="30" spans="1:10" ht="25.95" customHeight="1">
      <c r="A30" s="136" t="s">
        <v>1054</v>
      </c>
      <c r="B30" s="137" t="s">
        <v>75</v>
      </c>
      <c r="C30" s="136" t="s">
        <v>50</v>
      </c>
      <c r="D30" s="136" t="s">
        <v>76</v>
      </c>
      <c r="E30" s="190" t="s">
        <v>1026</v>
      </c>
      <c r="F30" s="190"/>
      <c r="G30" s="144" t="s">
        <v>68</v>
      </c>
      <c r="H30" s="146">
        <v>1</v>
      </c>
      <c r="I30" s="147">
        <v>375.82</v>
      </c>
      <c r="J30" s="147">
        <v>375.82</v>
      </c>
    </row>
    <row r="31" spans="1:10" ht="24" customHeight="1">
      <c r="A31" s="148" t="s">
        <v>1055</v>
      </c>
      <c r="B31" s="149" t="s">
        <v>1069</v>
      </c>
      <c r="C31" s="148" t="s">
        <v>23</v>
      </c>
      <c r="D31" s="148" t="s">
        <v>1070</v>
      </c>
      <c r="E31" s="188" t="s">
        <v>1071</v>
      </c>
      <c r="F31" s="188"/>
      <c r="G31" s="150" t="s">
        <v>1072</v>
      </c>
      <c r="H31" s="151">
        <v>1.1301000000000001</v>
      </c>
      <c r="I31" s="152">
        <v>21.28</v>
      </c>
      <c r="J31" s="152">
        <v>24.04</v>
      </c>
    </row>
    <row r="32" spans="1:10" ht="39" customHeight="1">
      <c r="A32" s="148" t="s">
        <v>1055</v>
      </c>
      <c r="B32" s="149" t="s">
        <v>1085</v>
      </c>
      <c r="C32" s="148" t="s">
        <v>23</v>
      </c>
      <c r="D32" s="148" t="s">
        <v>1086</v>
      </c>
      <c r="E32" s="188" t="s">
        <v>1087</v>
      </c>
      <c r="F32" s="188"/>
      <c r="G32" s="150" t="s">
        <v>55</v>
      </c>
      <c r="H32" s="151">
        <v>0.01</v>
      </c>
      <c r="I32" s="152">
        <v>411.11</v>
      </c>
      <c r="J32" s="152">
        <v>4.1100000000000003</v>
      </c>
    </row>
    <row r="33" spans="1:10" ht="25.95" customHeight="1">
      <c r="A33" s="153" t="s">
        <v>1075</v>
      </c>
      <c r="B33" s="154" t="s">
        <v>1097</v>
      </c>
      <c r="C33" s="153" t="s">
        <v>23</v>
      </c>
      <c r="D33" s="153" t="s">
        <v>1098</v>
      </c>
      <c r="E33" s="191" t="s">
        <v>1078</v>
      </c>
      <c r="F33" s="191"/>
      <c r="G33" s="155" t="s">
        <v>1099</v>
      </c>
      <c r="H33" s="156">
        <v>1</v>
      </c>
      <c r="I33" s="157">
        <v>82.5</v>
      </c>
      <c r="J33" s="157">
        <v>82.5</v>
      </c>
    </row>
    <row r="34" spans="1:10" ht="25.95" customHeight="1">
      <c r="A34" s="153" t="s">
        <v>1075</v>
      </c>
      <c r="B34" s="154" t="s">
        <v>1100</v>
      </c>
      <c r="C34" s="153" t="s">
        <v>23</v>
      </c>
      <c r="D34" s="153" t="s">
        <v>1101</v>
      </c>
      <c r="E34" s="191" t="s">
        <v>1078</v>
      </c>
      <c r="F34" s="191"/>
      <c r="G34" s="155" t="s">
        <v>61</v>
      </c>
      <c r="H34" s="156">
        <v>2.5</v>
      </c>
      <c r="I34" s="157">
        <v>106.07</v>
      </c>
      <c r="J34" s="157">
        <v>265.17</v>
      </c>
    </row>
    <row r="35" spans="1:10">
      <c r="A35" s="158"/>
      <c r="B35" s="158"/>
      <c r="C35" s="158"/>
      <c r="D35" s="158"/>
      <c r="E35" s="158" t="s">
        <v>1080</v>
      </c>
      <c r="F35" s="159">
        <v>18.13</v>
      </c>
      <c r="G35" s="158" t="s">
        <v>1081</v>
      </c>
      <c r="H35" s="159">
        <v>0</v>
      </c>
      <c r="I35" s="158" t="s">
        <v>1082</v>
      </c>
      <c r="J35" s="159">
        <v>18.13</v>
      </c>
    </row>
    <row r="36" spans="1:10" ht="14.4" thickBot="1">
      <c r="A36" s="158"/>
      <c r="B36" s="158"/>
      <c r="C36" s="158"/>
      <c r="D36" s="158"/>
      <c r="E36" s="158" t="s">
        <v>1083</v>
      </c>
      <c r="F36" s="159">
        <v>82.68</v>
      </c>
      <c r="G36" s="158"/>
      <c r="H36" s="192" t="s">
        <v>1084</v>
      </c>
      <c r="I36" s="192"/>
      <c r="J36" s="159">
        <v>458.5</v>
      </c>
    </row>
    <row r="37" spans="1:10" ht="1.05" customHeight="1" thickTop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</row>
    <row r="38" spans="1:10" ht="18" customHeight="1">
      <c r="A38" s="131" t="s">
        <v>92</v>
      </c>
      <c r="B38" s="132" t="s">
        <v>8</v>
      </c>
      <c r="C38" s="131" t="s">
        <v>9</v>
      </c>
      <c r="D38" s="131" t="s">
        <v>10</v>
      </c>
      <c r="E38" s="189" t="s">
        <v>927</v>
      </c>
      <c r="F38" s="189"/>
      <c r="G38" s="143" t="s">
        <v>11</v>
      </c>
      <c r="H38" s="132" t="s">
        <v>12</v>
      </c>
      <c r="I38" s="132" t="s">
        <v>13</v>
      </c>
      <c r="J38" s="132" t="s">
        <v>15</v>
      </c>
    </row>
    <row r="39" spans="1:10" ht="39" customHeight="1">
      <c r="A39" s="136" t="s">
        <v>1054</v>
      </c>
      <c r="B39" s="137" t="s">
        <v>93</v>
      </c>
      <c r="C39" s="136" t="s">
        <v>50</v>
      </c>
      <c r="D39" s="136" t="s">
        <v>94</v>
      </c>
      <c r="E39" s="190" t="s">
        <v>967</v>
      </c>
      <c r="F39" s="190"/>
      <c r="G39" s="144" t="s">
        <v>55</v>
      </c>
      <c r="H39" s="146">
        <v>1</v>
      </c>
      <c r="I39" s="147">
        <v>10.75</v>
      </c>
      <c r="J39" s="147">
        <v>10.75</v>
      </c>
    </row>
    <row r="40" spans="1:10" ht="52.05" customHeight="1">
      <c r="A40" s="148" t="s">
        <v>1055</v>
      </c>
      <c r="B40" s="149" t="s">
        <v>1102</v>
      </c>
      <c r="C40" s="148" t="s">
        <v>23</v>
      </c>
      <c r="D40" s="148" t="s">
        <v>1103</v>
      </c>
      <c r="E40" s="188" t="s">
        <v>1058</v>
      </c>
      <c r="F40" s="188"/>
      <c r="G40" s="150" t="s">
        <v>1059</v>
      </c>
      <c r="H40" s="151">
        <v>1E-3</v>
      </c>
      <c r="I40" s="152">
        <v>233.45</v>
      </c>
      <c r="J40" s="152">
        <v>0.23</v>
      </c>
    </row>
    <row r="41" spans="1:10" ht="39" customHeight="1">
      <c r="A41" s="148" t="s">
        <v>1055</v>
      </c>
      <c r="B41" s="149" t="s">
        <v>1104</v>
      </c>
      <c r="C41" s="148" t="s">
        <v>23</v>
      </c>
      <c r="D41" s="148" t="s">
        <v>1105</v>
      </c>
      <c r="E41" s="188" t="s">
        <v>1058</v>
      </c>
      <c r="F41" s="188"/>
      <c r="G41" s="150" t="s">
        <v>1062</v>
      </c>
      <c r="H41" s="151">
        <v>1.3299999999999999E-2</v>
      </c>
      <c r="I41" s="152">
        <v>3.44</v>
      </c>
      <c r="J41" s="152">
        <v>0.04</v>
      </c>
    </row>
    <row r="42" spans="1:10" ht="64.95" customHeight="1">
      <c r="A42" s="148" t="s">
        <v>1055</v>
      </c>
      <c r="B42" s="149" t="s">
        <v>1106</v>
      </c>
      <c r="C42" s="148" t="s">
        <v>23</v>
      </c>
      <c r="D42" s="148" t="s">
        <v>1107</v>
      </c>
      <c r="E42" s="188" t="s">
        <v>1058</v>
      </c>
      <c r="F42" s="188"/>
      <c r="G42" s="150" t="s">
        <v>1062</v>
      </c>
      <c r="H42" s="151">
        <v>9.4999999999999998E-3</v>
      </c>
      <c r="I42" s="152">
        <v>71.48</v>
      </c>
      <c r="J42" s="152">
        <v>0.67</v>
      </c>
    </row>
    <row r="43" spans="1:10" ht="39" customHeight="1">
      <c r="A43" s="148" t="s">
        <v>1055</v>
      </c>
      <c r="B43" s="149" t="s">
        <v>1108</v>
      </c>
      <c r="C43" s="148" t="s">
        <v>23</v>
      </c>
      <c r="D43" s="148" t="s">
        <v>1109</v>
      </c>
      <c r="E43" s="188" t="s">
        <v>1058</v>
      </c>
      <c r="F43" s="188"/>
      <c r="G43" s="150" t="s">
        <v>1059</v>
      </c>
      <c r="H43" s="151">
        <v>2.7000000000000001E-3</v>
      </c>
      <c r="I43" s="152">
        <v>5.31</v>
      </c>
      <c r="J43" s="152">
        <v>0.01</v>
      </c>
    </row>
    <row r="44" spans="1:10" ht="52.05" customHeight="1">
      <c r="A44" s="148" t="s">
        <v>1055</v>
      </c>
      <c r="B44" s="149" t="s">
        <v>1110</v>
      </c>
      <c r="C44" s="148" t="s">
        <v>23</v>
      </c>
      <c r="D44" s="148" t="s">
        <v>1111</v>
      </c>
      <c r="E44" s="188" t="s">
        <v>1058</v>
      </c>
      <c r="F44" s="188"/>
      <c r="G44" s="150" t="s">
        <v>1062</v>
      </c>
      <c r="H44" s="151">
        <v>8.6E-3</v>
      </c>
      <c r="I44" s="152">
        <v>76.069999999999993</v>
      </c>
      <c r="J44" s="152">
        <v>0.65</v>
      </c>
    </row>
    <row r="45" spans="1:10" ht="39" customHeight="1">
      <c r="A45" s="148" t="s">
        <v>1055</v>
      </c>
      <c r="B45" s="149" t="s">
        <v>1112</v>
      </c>
      <c r="C45" s="148" t="s">
        <v>23</v>
      </c>
      <c r="D45" s="148" t="s">
        <v>1113</v>
      </c>
      <c r="E45" s="188" t="s">
        <v>1058</v>
      </c>
      <c r="F45" s="188"/>
      <c r="G45" s="150" t="s">
        <v>1059</v>
      </c>
      <c r="H45" s="151">
        <v>7.7000000000000002E-3</v>
      </c>
      <c r="I45" s="152">
        <v>283.83999999999997</v>
      </c>
      <c r="J45" s="152">
        <v>2.1800000000000002</v>
      </c>
    </row>
    <row r="46" spans="1:10" ht="52.05" customHeight="1">
      <c r="A46" s="148" t="s">
        <v>1055</v>
      </c>
      <c r="B46" s="149" t="s">
        <v>1114</v>
      </c>
      <c r="C46" s="148" t="s">
        <v>23</v>
      </c>
      <c r="D46" s="148" t="s">
        <v>1115</v>
      </c>
      <c r="E46" s="188" t="s">
        <v>1058</v>
      </c>
      <c r="F46" s="188"/>
      <c r="G46" s="150" t="s">
        <v>1062</v>
      </c>
      <c r="H46" s="151">
        <v>1.4999999999999999E-2</v>
      </c>
      <c r="I46" s="152">
        <v>101.18</v>
      </c>
      <c r="J46" s="152">
        <v>1.51</v>
      </c>
    </row>
    <row r="47" spans="1:10" ht="25.95" customHeight="1">
      <c r="A47" s="148" t="s">
        <v>1055</v>
      </c>
      <c r="B47" s="149" t="s">
        <v>1056</v>
      </c>
      <c r="C47" s="148" t="s">
        <v>23</v>
      </c>
      <c r="D47" s="148" t="s">
        <v>1057</v>
      </c>
      <c r="E47" s="188" t="s">
        <v>1058</v>
      </c>
      <c r="F47" s="188"/>
      <c r="G47" s="150" t="s">
        <v>1059</v>
      </c>
      <c r="H47" s="151">
        <v>2.7000000000000001E-3</v>
      </c>
      <c r="I47" s="152">
        <v>135.78</v>
      </c>
      <c r="J47" s="152">
        <v>0.36</v>
      </c>
    </row>
    <row r="48" spans="1:10" ht="64.95" customHeight="1">
      <c r="A48" s="148" t="s">
        <v>1055</v>
      </c>
      <c r="B48" s="149" t="s">
        <v>1116</v>
      </c>
      <c r="C48" s="148" t="s">
        <v>23</v>
      </c>
      <c r="D48" s="148" t="s">
        <v>1117</v>
      </c>
      <c r="E48" s="188" t="s">
        <v>1058</v>
      </c>
      <c r="F48" s="188"/>
      <c r="G48" s="150" t="s">
        <v>1059</v>
      </c>
      <c r="H48" s="151">
        <v>6.4000000000000003E-3</v>
      </c>
      <c r="I48" s="152">
        <v>323.14</v>
      </c>
      <c r="J48" s="152">
        <v>2.06</v>
      </c>
    </row>
    <row r="49" spans="1:10" ht="52.05" customHeight="1">
      <c r="A49" s="148" t="s">
        <v>1055</v>
      </c>
      <c r="B49" s="149" t="s">
        <v>1118</v>
      </c>
      <c r="C49" s="148" t="s">
        <v>23</v>
      </c>
      <c r="D49" s="148" t="s">
        <v>1119</v>
      </c>
      <c r="E49" s="188" t="s">
        <v>1058</v>
      </c>
      <c r="F49" s="188"/>
      <c r="G49" s="150" t="s">
        <v>1059</v>
      </c>
      <c r="H49" s="151">
        <v>7.4000000000000003E-3</v>
      </c>
      <c r="I49" s="152">
        <v>176.6</v>
      </c>
      <c r="J49" s="152">
        <v>1.3</v>
      </c>
    </row>
    <row r="50" spans="1:10" ht="39" customHeight="1">
      <c r="A50" s="148" t="s">
        <v>1055</v>
      </c>
      <c r="B50" s="149" t="s">
        <v>1120</v>
      </c>
      <c r="C50" s="148" t="s">
        <v>23</v>
      </c>
      <c r="D50" s="148" t="s">
        <v>1121</v>
      </c>
      <c r="E50" s="188" t="s">
        <v>1058</v>
      </c>
      <c r="F50" s="188"/>
      <c r="G50" s="150" t="s">
        <v>1062</v>
      </c>
      <c r="H50" s="151">
        <v>8.3000000000000001E-3</v>
      </c>
      <c r="I50" s="152">
        <v>112.48</v>
      </c>
      <c r="J50" s="152">
        <v>0.93</v>
      </c>
    </row>
    <row r="51" spans="1:10" ht="24" customHeight="1">
      <c r="A51" s="148" t="s">
        <v>1055</v>
      </c>
      <c r="B51" s="149" t="s">
        <v>1122</v>
      </c>
      <c r="C51" s="148" t="s">
        <v>23</v>
      </c>
      <c r="D51" s="148" t="s">
        <v>1123</v>
      </c>
      <c r="E51" s="188" t="s">
        <v>1071</v>
      </c>
      <c r="F51" s="188"/>
      <c r="G51" s="150" t="s">
        <v>1072</v>
      </c>
      <c r="H51" s="151">
        <v>5.4999999999999997E-3</v>
      </c>
      <c r="I51" s="152">
        <v>24.99</v>
      </c>
      <c r="J51" s="152">
        <v>0.13</v>
      </c>
    </row>
    <row r="52" spans="1:10" ht="25.95" customHeight="1">
      <c r="A52" s="148" t="s">
        <v>1055</v>
      </c>
      <c r="B52" s="149" t="s">
        <v>1067</v>
      </c>
      <c r="C52" s="148" t="s">
        <v>23</v>
      </c>
      <c r="D52" s="148" t="s">
        <v>1068</v>
      </c>
      <c r="E52" s="188" t="s">
        <v>1058</v>
      </c>
      <c r="F52" s="188"/>
      <c r="G52" s="150" t="s">
        <v>1062</v>
      </c>
      <c r="H52" s="151">
        <v>1.3299999999999999E-2</v>
      </c>
      <c r="I52" s="152">
        <v>51.17</v>
      </c>
      <c r="J52" s="152">
        <v>0.68</v>
      </c>
    </row>
    <row r="53" spans="1:10">
      <c r="A53" s="158"/>
      <c r="B53" s="158"/>
      <c r="C53" s="158"/>
      <c r="D53" s="158"/>
      <c r="E53" s="158" t="s">
        <v>1080</v>
      </c>
      <c r="F53" s="159">
        <v>2.33</v>
      </c>
      <c r="G53" s="158" t="s">
        <v>1081</v>
      </c>
      <c r="H53" s="159">
        <v>0</v>
      </c>
      <c r="I53" s="158" t="s">
        <v>1082</v>
      </c>
      <c r="J53" s="159">
        <v>2.33</v>
      </c>
    </row>
    <row r="54" spans="1:10" ht="14.4" thickBot="1">
      <c r="A54" s="158"/>
      <c r="B54" s="158"/>
      <c r="C54" s="158"/>
      <c r="D54" s="158"/>
      <c r="E54" s="158" t="s">
        <v>1083</v>
      </c>
      <c r="F54" s="159">
        <v>2.36</v>
      </c>
      <c r="G54" s="158"/>
      <c r="H54" s="192" t="s">
        <v>1084</v>
      </c>
      <c r="I54" s="192"/>
      <c r="J54" s="159">
        <v>13.11</v>
      </c>
    </row>
    <row r="55" spans="1:10" ht="1.05" customHeight="1" thickTop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</row>
    <row r="56" spans="1:10" ht="18" customHeight="1">
      <c r="A56" s="131" t="s">
        <v>130</v>
      </c>
      <c r="B56" s="132" t="s">
        <v>8</v>
      </c>
      <c r="C56" s="131" t="s">
        <v>9</v>
      </c>
      <c r="D56" s="131" t="s">
        <v>10</v>
      </c>
      <c r="E56" s="189" t="s">
        <v>927</v>
      </c>
      <c r="F56" s="189"/>
      <c r="G56" s="143" t="s">
        <v>11</v>
      </c>
      <c r="H56" s="132" t="s">
        <v>12</v>
      </c>
      <c r="I56" s="132" t="s">
        <v>13</v>
      </c>
      <c r="J56" s="132" t="s">
        <v>15</v>
      </c>
    </row>
    <row r="57" spans="1:10" ht="52.05" customHeight="1">
      <c r="A57" s="136" t="s">
        <v>1054</v>
      </c>
      <c r="B57" s="137" t="s">
        <v>131</v>
      </c>
      <c r="C57" s="136" t="s">
        <v>50</v>
      </c>
      <c r="D57" s="136" t="s">
        <v>132</v>
      </c>
      <c r="E57" s="190" t="s">
        <v>930</v>
      </c>
      <c r="F57" s="190"/>
      <c r="G57" s="144" t="s">
        <v>68</v>
      </c>
      <c r="H57" s="146">
        <v>1</v>
      </c>
      <c r="I57" s="147">
        <v>335.54</v>
      </c>
      <c r="J57" s="147">
        <v>335.54</v>
      </c>
    </row>
    <row r="58" spans="1:10" ht="24" customHeight="1">
      <c r="A58" s="148" t="s">
        <v>1055</v>
      </c>
      <c r="B58" s="149" t="s">
        <v>1124</v>
      </c>
      <c r="C58" s="148" t="s">
        <v>23</v>
      </c>
      <c r="D58" s="148" t="s">
        <v>1125</v>
      </c>
      <c r="E58" s="188" t="s">
        <v>1071</v>
      </c>
      <c r="F58" s="188"/>
      <c r="G58" s="150" t="s">
        <v>1072</v>
      </c>
      <c r="H58" s="151">
        <v>2</v>
      </c>
      <c r="I58" s="152">
        <v>22.28</v>
      </c>
      <c r="J58" s="152">
        <v>44.56</v>
      </c>
    </row>
    <row r="59" spans="1:10" ht="24" customHeight="1">
      <c r="A59" s="148" t="s">
        <v>1055</v>
      </c>
      <c r="B59" s="149" t="s">
        <v>1126</v>
      </c>
      <c r="C59" s="148" t="s">
        <v>23</v>
      </c>
      <c r="D59" s="148" t="s">
        <v>1127</v>
      </c>
      <c r="E59" s="188" t="s">
        <v>1071</v>
      </c>
      <c r="F59" s="188"/>
      <c r="G59" s="150" t="s">
        <v>1072</v>
      </c>
      <c r="H59" s="151">
        <v>2</v>
      </c>
      <c r="I59" s="152">
        <v>26.51</v>
      </c>
      <c r="J59" s="152">
        <v>53.02</v>
      </c>
    </row>
    <row r="60" spans="1:10" ht="25.95" customHeight="1">
      <c r="A60" s="148" t="s">
        <v>1055</v>
      </c>
      <c r="B60" s="149" t="s">
        <v>1128</v>
      </c>
      <c r="C60" s="148" t="s">
        <v>23</v>
      </c>
      <c r="D60" s="148" t="s">
        <v>1129</v>
      </c>
      <c r="E60" s="188" t="s">
        <v>967</v>
      </c>
      <c r="F60" s="188"/>
      <c r="G60" s="150" t="s">
        <v>55</v>
      </c>
      <c r="H60" s="151">
        <v>0.4</v>
      </c>
      <c r="I60" s="152">
        <v>116.86</v>
      </c>
      <c r="J60" s="152">
        <v>46.74</v>
      </c>
    </row>
    <row r="61" spans="1:10" ht="39" customHeight="1">
      <c r="A61" s="148" t="s">
        <v>1055</v>
      </c>
      <c r="B61" s="149" t="s">
        <v>1130</v>
      </c>
      <c r="C61" s="148" t="s">
        <v>23</v>
      </c>
      <c r="D61" s="148" t="s">
        <v>1131</v>
      </c>
      <c r="E61" s="188" t="s">
        <v>1004</v>
      </c>
      <c r="F61" s="188"/>
      <c r="G61" s="150" t="s">
        <v>25</v>
      </c>
      <c r="H61" s="151">
        <v>0.75</v>
      </c>
      <c r="I61" s="152">
        <v>21.55</v>
      </c>
      <c r="J61" s="152">
        <v>16.16</v>
      </c>
    </row>
    <row r="62" spans="1:10" ht="25.95" customHeight="1">
      <c r="A62" s="148" t="s">
        <v>1055</v>
      </c>
      <c r="B62" s="149" t="s">
        <v>1132</v>
      </c>
      <c r="C62" s="148" t="s">
        <v>23</v>
      </c>
      <c r="D62" s="148" t="s">
        <v>1133</v>
      </c>
      <c r="E62" s="188" t="s">
        <v>967</v>
      </c>
      <c r="F62" s="188"/>
      <c r="G62" s="150" t="s">
        <v>55</v>
      </c>
      <c r="H62" s="151">
        <v>0.4</v>
      </c>
      <c r="I62" s="152">
        <v>84.18</v>
      </c>
      <c r="J62" s="152">
        <v>33.67</v>
      </c>
    </row>
    <row r="63" spans="1:10" ht="39" customHeight="1">
      <c r="A63" s="153" t="s">
        <v>1075</v>
      </c>
      <c r="B63" s="154" t="s">
        <v>1134</v>
      </c>
      <c r="C63" s="153" t="s">
        <v>23</v>
      </c>
      <c r="D63" s="153" t="s">
        <v>1135</v>
      </c>
      <c r="E63" s="191" t="s">
        <v>1078</v>
      </c>
      <c r="F63" s="191"/>
      <c r="G63" s="155" t="s">
        <v>55</v>
      </c>
      <c r="H63" s="156">
        <v>0.26</v>
      </c>
      <c r="I63" s="157">
        <v>412.64</v>
      </c>
      <c r="J63" s="157">
        <v>107.28</v>
      </c>
    </row>
    <row r="64" spans="1:10" ht="25.95" customHeight="1">
      <c r="A64" s="153" t="s">
        <v>1075</v>
      </c>
      <c r="B64" s="154" t="s">
        <v>1136</v>
      </c>
      <c r="C64" s="153" t="s">
        <v>23</v>
      </c>
      <c r="D64" s="153" t="s">
        <v>1137</v>
      </c>
      <c r="E64" s="191" t="s">
        <v>1078</v>
      </c>
      <c r="F64" s="191"/>
      <c r="G64" s="155" t="s">
        <v>1099</v>
      </c>
      <c r="H64" s="156">
        <v>3</v>
      </c>
      <c r="I64" s="157">
        <v>11.37</v>
      </c>
      <c r="J64" s="157">
        <v>34.11</v>
      </c>
    </row>
    <row r="65" spans="1:10">
      <c r="A65" s="158"/>
      <c r="B65" s="158"/>
      <c r="C65" s="158"/>
      <c r="D65" s="158"/>
      <c r="E65" s="158" t="s">
        <v>1080</v>
      </c>
      <c r="F65" s="159">
        <v>110.45</v>
      </c>
      <c r="G65" s="158" t="s">
        <v>1081</v>
      </c>
      <c r="H65" s="159">
        <v>0</v>
      </c>
      <c r="I65" s="158" t="s">
        <v>1082</v>
      </c>
      <c r="J65" s="159">
        <v>110.45</v>
      </c>
    </row>
    <row r="66" spans="1:10" ht="14.4" thickBot="1">
      <c r="A66" s="158"/>
      <c r="B66" s="158"/>
      <c r="C66" s="158"/>
      <c r="D66" s="158"/>
      <c r="E66" s="158" t="s">
        <v>1083</v>
      </c>
      <c r="F66" s="159">
        <v>73.81</v>
      </c>
      <c r="G66" s="158"/>
      <c r="H66" s="192" t="s">
        <v>1084</v>
      </c>
      <c r="I66" s="192"/>
      <c r="J66" s="159">
        <v>409.35</v>
      </c>
    </row>
    <row r="67" spans="1:10" ht="1.05" customHeight="1" thickTop="1">
      <c r="A67" s="160"/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ht="18" customHeight="1">
      <c r="A68" s="131" t="s">
        <v>138</v>
      </c>
      <c r="B68" s="132" t="s">
        <v>8</v>
      </c>
      <c r="C68" s="131" t="s">
        <v>9</v>
      </c>
      <c r="D68" s="131" t="s">
        <v>10</v>
      </c>
      <c r="E68" s="189" t="s">
        <v>927</v>
      </c>
      <c r="F68" s="189"/>
      <c r="G68" s="143" t="s">
        <v>11</v>
      </c>
      <c r="H68" s="132" t="s">
        <v>12</v>
      </c>
      <c r="I68" s="132" t="s">
        <v>13</v>
      </c>
      <c r="J68" s="132" t="s">
        <v>15</v>
      </c>
    </row>
    <row r="69" spans="1:10" ht="24" customHeight="1">
      <c r="A69" s="136" t="s">
        <v>1054</v>
      </c>
      <c r="B69" s="137" t="s">
        <v>139</v>
      </c>
      <c r="C69" s="136" t="s">
        <v>50</v>
      </c>
      <c r="D69" s="136" t="s">
        <v>140</v>
      </c>
      <c r="E69" s="190" t="s">
        <v>983</v>
      </c>
      <c r="F69" s="190"/>
      <c r="G69" s="144" t="s">
        <v>68</v>
      </c>
      <c r="H69" s="146">
        <v>1</v>
      </c>
      <c r="I69" s="147">
        <v>38264</v>
      </c>
      <c r="J69" s="147">
        <v>38264</v>
      </c>
    </row>
    <row r="70" spans="1:10" ht="24" customHeight="1">
      <c r="A70" s="148" t="s">
        <v>1055</v>
      </c>
      <c r="B70" s="149" t="s">
        <v>1138</v>
      </c>
      <c r="C70" s="148" t="s">
        <v>23</v>
      </c>
      <c r="D70" s="148" t="s">
        <v>1139</v>
      </c>
      <c r="E70" s="188" t="s">
        <v>1071</v>
      </c>
      <c r="F70" s="188"/>
      <c r="G70" s="150" t="s">
        <v>1072</v>
      </c>
      <c r="H70" s="151">
        <v>400</v>
      </c>
      <c r="I70" s="152">
        <v>38.89</v>
      </c>
      <c r="J70" s="152">
        <v>15556</v>
      </c>
    </row>
    <row r="71" spans="1:10" ht="25.95" customHeight="1">
      <c r="A71" s="148" t="s">
        <v>1055</v>
      </c>
      <c r="B71" s="149" t="s">
        <v>1140</v>
      </c>
      <c r="C71" s="148" t="s">
        <v>23</v>
      </c>
      <c r="D71" s="148" t="s">
        <v>1141</v>
      </c>
      <c r="E71" s="188" t="s">
        <v>1071</v>
      </c>
      <c r="F71" s="188"/>
      <c r="G71" s="150" t="s">
        <v>1072</v>
      </c>
      <c r="H71" s="151">
        <v>200</v>
      </c>
      <c r="I71" s="152">
        <v>113.54</v>
      </c>
      <c r="J71" s="152">
        <v>22708</v>
      </c>
    </row>
    <row r="72" spans="1:10">
      <c r="A72" s="158"/>
      <c r="B72" s="158"/>
      <c r="C72" s="158"/>
      <c r="D72" s="158"/>
      <c r="E72" s="158" t="s">
        <v>1080</v>
      </c>
      <c r="F72" s="159">
        <v>36918</v>
      </c>
      <c r="G72" s="158" t="s">
        <v>1081</v>
      </c>
      <c r="H72" s="159">
        <v>0</v>
      </c>
      <c r="I72" s="158" t="s">
        <v>1082</v>
      </c>
      <c r="J72" s="159">
        <v>36918</v>
      </c>
    </row>
    <row r="73" spans="1:10" ht="14.4" thickBot="1">
      <c r="A73" s="158"/>
      <c r="B73" s="158"/>
      <c r="C73" s="158"/>
      <c r="D73" s="158"/>
      <c r="E73" s="158" t="s">
        <v>1083</v>
      </c>
      <c r="F73" s="159">
        <v>8418.08</v>
      </c>
      <c r="G73" s="158"/>
      <c r="H73" s="192" t="s">
        <v>1084</v>
      </c>
      <c r="I73" s="192"/>
      <c r="J73" s="159">
        <v>46682.080000000002</v>
      </c>
    </row>
    <row r="74" spans="1:10" ht="1.05" customHeight="1" thickTop="1">
      <c r="A74" s="160"/>
      <c r="B74" s="160"/>
      <c r="C74" s="160"/>
      <c r="D74" s="160"/>
      <c r="E74" s="160"/>
      <c r="F74" s="160"/>
      <c r="G74" s="160"/>
      <c r="H74" s="160"/>
      <c r="I74" s="160"/>
      <c r="J74" s="160"/>
    </row>
    <row r="75" spans="1:10" ht="49.95" customHeight="1">
      <c r="A75" s="185" t="s">
        <v>1142</v>
      </c>
      <c r="B75" s="169"/>
      <c r="C75" s="169"/>
      <c r="D75" s="169"/>
      <c r="E75" s="169"/>
      <c r="F75" s="169"/>
      <c r="G75" s="169"/>
      <c r="H75" s="169"/>
      <c r="I75" s="169"/>
      <c r="J75" s="169"/>
    </row>
    <row r="76" spans="1:10">
      <c r="A76" s="141"/>
      <c r="B76" s="141"/>
      <c r="C76" s="141"/>
      <c r="D76" s="141"/>
      <c r="E76" s="141"/>
      <c r="F76" s="141"/>
      <c r="G76" s="141"/>
      <c r="H76" s="141"/>
      <c r="I76" s="141"/>
      <c r="J76" s="141"/>
    </row>
    <row r="77" spans="1:10">
      <c r="A77" s="186"/>
      <c r="B77" s="186"/>
      <c r="C77" s="186"/>
      <c r="D77" s="145"/>
      <c r="E77" s="140"/>
      <c r="F77" s="182" t="s">
        <v>354</v>
      </c>
      <c r="G77" s="186"/>
      <c r="H77" s="187">
        <v>1877484.56</v>
      </c>
      <c r="I77" s="186"/>
      <c r="J77" s="186"/>
    </row>
    <row r="78" spans="1:10">
      <c r="A78" s="186"/>
      <c r="B78" s="186"/>
      <c r="C78" s="186"/>
      <c r="D78" s="145"/>
      <c r="E78" s="140"/>
      <c r="F78" s="182" t="s">
        <v>355</v>
      </c>
      <c r="G78" s="186"/>
      <c r="H78" s="187">
        <v>396096.28</v>
      </c>
      <c r="I78" s="186"/>
      <c r="J78" s="186"/>
    </row>
    <row r="79" spans="1:10">
      <c r="A79" s="186"/>
      <c r="B79" s="186"/>
      <c r="C79" s="186"/>
      <c r="D79" s="145"/>
      <c r="E79" s="140"/>
      <c r="F79" s="182" t="s">
        <v>356</v>
      </c>
      <c r="G79" s="186"/>
      <c r="H79" s="187">
        <v>2273580.84</v>
      </c>
      <c r="I79" s="186"/>
      <c r="J79" s="186"/>
    </row>
    <row r="80" spans="1:10" ht="60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</row>
    <row r="81" spans="1:10" ht="70.05" customHeight="1">
      <c r="A81" s="183" t="s">
        <v>357</v>
      </c>
      <c r="B81" s="169"/>
      <c r="C81" s="169"/>
      <c r="D81" s="169"/>
      <c r="E81" s="169"/>
      <c r="F81" s="169"/>
      <c r="G81" s="169"/>
      <c r="H81" s="169"/>
      <c r="I81" s="169"/>
      <c r="J81" s="169"/>
    </row>
  </sheetData>
  <mergeCells count="79">
    <mergeCell ref="A79:C79"/>
    <mergeCell ref="F79:G79"/>
    <mergeCell ref="H79:J79"/>
    <mergeCell ref="A81:J81"/>
    <mergeCell ref="A75:J75"/>
    <mergeCell ref="A77:C77"/>
    <mergeCell ref="F77:G77"/>
    <mergeCell ref="H77:J77"/>
    <mergeCell ref="A78:C78"/>
    <mergeCell ref="F78:G78"/>
    <mergeCell ref="H78:J78"/>
    <mergeCell ref="H54:I54"/>
    <mergeCell ref="E56:F56"/>
    <mergeCell ref="E57:F57"/>
    <mergeCell ref="H73:I73"/>
    <mergeCell ref="E59:F59"/>
    <mergeCell ref="E60:F60"/>
    <mergeCell ref="E61:F61"/>
    <mergeCell ref="E62:F62"/>
    <mergeCell ref="E63:F63"/>
    <mergeCell ref="E64:F64"/>
    <mergeCell ref="H66:I66"/>
    <mergeCell ref="E68:F68"/>
    <mergeCell ref="E69:F69"/>
    <mergeCell ref="E70:F70"/>
    <mergeCell ref="E71:F71"/>
    <mergeCell ref="E58:F58"/>
    <mergeCell ref="E45:F45"/>
    <mergeCell ref="E46:F46"/>
    <mergeCell ref="E47:F47"/>
    <mergeCell ref="E48:F48"/>
    <mergeCell ref="E49:F49"/>
    <mergeCell ref="E50:F50"/>
    <mergeCell ref="E51:F51"/>
    <mergeCell ref="E52:F52"/>
    <mergeCell ref="E44:F44"/>
    <mergeCell ref="E31:F31"/>
    <mergeCell ref="E32:F32"/>
    <mergeCell ref="E33:F33"/>
    <mergeCell ref="E34:F34"/>
    <mergeCell ref="E39:F39"/>
    <mergeCell ref="E40:F40"/>
    <mergeCell ref="E41:F41"/>
    <mergeCell ref="E42:F42"/>
    <mergeCell ref="E43:F43"/>
    <mergeCell ref="H36:I36"/>
    <mergeCell ref="E38:F38"/>
    <mergeCell ref="E23:F23"/>
    <mergeCell ref="E24:F24"/>
    <mergeCell ref="E25:F25"/>
    <mergeCell ref="H27:I27"/>
    <mergeCell ref="E29:F29"/>
    <mergeCell ref="E30:F30"/>
    <mergeCell ref="H16:I16"/>
    <mergeCell ref="E18:F18"/>
    <mergeCell ref="E19:F19"/>
    <mergeCell ref="E20:F20"/>
    <mergeCell ref="E21:F21"/>
    <mergeCell ref="E22:F22"/>
    <mergeCell ref="E9:F9"/>
    <mergeCell ref="E10:F10"/>
    <mergeCell ref="E11:F11"/>
    <mergeCell ref="E12:F12"/>
    <mergeCell ref="E13:F13"/>
    <mergeCell ref="E14:F14"/>
    <mergeCell ref="E8:F8"/>
    <mergeCell ref="C1:D1"/>
    <mergeCell ref="E1:F1"/>
    <mergeCell ref="G1:H1"/>
    <mergeCell ref="I1:J1"/>
    <mergeCell ref="C2:D2"/>
    <mergeCell ref="E2:F2"/>
    <mergeCell ref="G2:H2"/>
    <mergeCell ref="I2:J2"/>
    <mergeCell ref="A3:J3"/>
    <mergeCell ref="A4:J4"/>
    <mergeCell ref="E5:F5"/>
    <mergeCell ref="E6:F6"/>
    <mergeCell ref="E7:F7"/>
  </mergeCells>
  <pageMargins left="0.25" right="0.25" top="0.75" bottom="0.75" header="0.3" footer="0.3"/>
  <pageSetup paperSize="9" scale="76" fitToHeight="0" orientation="landscape" r:id="rId1"/>
  <headerFooter>
    <oddHeader>&amp;L &amp;CPREFEITURA MUNICIPAL DE AFRANIOCNPJ: 10.358.174/0001-84 &amp;R</oddHeader>
    <oddFooter>&amp;L &amp;CRUA AFONSO ARINOS DE MELO FRANCO  - ISABEL GOMES - Afrânio / PE8738681054 / engenharia.afranio@gmail.com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Orçamento Sintético</vt:lpstr>
      <vt:lpstr>MC LOTE 1</vt:lpstr>
      <vt:lpstr>MC LOTE 2</vt:lpstr>
      <vt:lpstr>MC LOTE 3</vt:lpstr>
      <vt:lpstr>CRONO</vt:lpstr>
      <vt:lpstr>Curva ABC de Serviços</vt:lpstr>
      <vt:lpstr>CPUs</vt:lpstr>
      <vt:lpstr>'MC LOTE 1'!Area_de_impressao</vt:lpstr>
      <vt:lpstr>'MC LOTE 2'!Area_de_impressao</vt:lpstr>
      <vt:lpstr>'MC LOTE 3'!Area_de_impressao</vt:lpstr>
      <vt:lpstr>'Orçamento Sintético'!Area_de_impressao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Licitação Afrânio</cp:lastModifiedBy>
  <cp:revision>0</cp:revision>
  <cp:lastPrinted>2023-12-23T03:16:38Z</cp:lastPrinted>
  <dcterms:created xsi:type="dcterms:W3CDTF">2023-12-23T02:39:03Z</dcterms:created>
  <dcterms:modified xsi:type="dcterms:W3CDTF">2024-01-03T13:38:38Z</dcterms:modified>
</cp:coreProperties>
</file>